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-15" windowWidth="9630" windowHeight="12195" tabRatio="797"/>
  </bookViews>
  <sheets>
    <sheet name="Приложение 2" sheetId="105" r:id="rId1"/>
    <sheet name="Приложение 3" sheetId="85" r:id="rId2"/>
    <sheet name="Приложение 4 " sheetId="77" r:id="rId3"/>
    <sheet name="Приложение 5 " sheetId="92" r:id="rId4"/>
    <sheet name="Приложение 6" sheetId="106" r:id="rId5"/>
    <sheet name="Приложение 7" sheetId="107" r:id="rId6"/>
    <sheet name="Приложение 8" sheetId="108" r:id="rId7"/>
    <sheet name="Приложение 9" sheetId="10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3'!$A$1:$K$86</definedName>
    <definedName name="_xlnm.Print_Area" localSheetId="2">'Приложение 4 '!$A$1:$F$180</definedName>
    <definedName name="_xlnm.Print_Area" localSheetId="3">'Приложение 5 '!$A$1:$D$41</definedName>
    <definedName name="_xlnm.Print_Area" localSheetId="6">'Приложение 8'!$A$1:$K$28</definedName>
    <definedName name="_xlnm.Print_Area" localSheetId="7">'Приложение 9'!$A$1:$H$28</definedName>
  </definedNames>
  <calcPr calcId="145621"/>
</workbook>
</file>

<file path=xl/calcChain.xml><?xml version="1.0" encoding="utf-8"?>
<calcChain xmlns="http://schemas.openxmlformats.org/spreadsheetml/2006/main">
  <c r="F82" i="77" l="1"/>
  <c r="F85" i="77"/>
  <c r="F88" i="77"/>
  <c r="G48" i="85"/>
  <c r="F48" i="85"/>
  <c r="G45" i="85"/>
  <c r="F45" i="85"/>
  <c r="G42" i="85"/>
  <c r="F42" i="85"/>
  <c r="D119" i="77"/>
  <c r="D118" i="77"/>
  <c r="D116" i="77"/>
  <c r="D115" i="77"/>
  <c r="D114" i="77"/>
  <c r="D113" i="77"/>
  <c r="D79" i="77"/>
  <c r="D73" i="77"/>
  <c r="D57" i="77"/>
  <c r="D54" i="77"/>
  <c r="D48" i="77"/>
  <c r="D36" i="77" s="1"/>
  <c r="D45" i="77"/>
  <c r="D42" i="77"/>
  <c r="D39" i="77"/>
  <c r="D34" i="92"/>
  <c r="E144" i="77"/>
  <c r="E158" i="77" s="1"/>
  <c r="E172" i="77" s="1"/>
  <c r="E143" i="77"/>
  <c r="E157" i="77" s="1"/>
  <c r="E171" i="77" s="1"/>
  <c r="E142" i="77"/>
  <c r="E156" i="77" s="1"/>
  <c r="E170" i="77" s="1"/>
  <c r="E139" i="77"/>
  <c r="E153" i="77" s="1"/>
  <c r="E167" i="77" s="1"/>
  <c r="F167" i="77" s="1"/>
  <c r="E24" i="77"/>
  <c r="E16" i="77"/>
  <c r="E141" i="77" s="1"/>
  <c r="E15" i="77"/>
  <c r="E140" i="77" s="1"/>
  <c r="E14" i="77"/>
  <c r="E13" i="77"/>
  <c r="E138" i="77" s="1"/>
  <c r="E12" i="77"/>
  <c r="E137" i="77" s="1"/>
  <c r="D155" i="77"/>
  <c r="D174" i="77"/>
  <c r="D173" i="77"/>
  <c r="D169" i="77"/>
  <c r="D168" i="77"/>
  <c r="D167" i="77"/>
  <c r="D166" i="77"/>
  <c r="D163" i="77" s="1"/>
  <c r="D165" i="77"/>
  <c r="D153" i="77"/>
  <c r="F153" i="77" s="1"/>
  <c r="D152" i="77"/>
  <c r="D151" i="77"/>
  <c r="D146" i="77"/>
  <c r="D145" i="77"/>
  <c r="D141" i="77"/>
  <c r="D140" i="77"/>
  <c r="D139" i="77"/>
  <c r="D138" i="77"/>
  <c r="D137" i="77"/>
  <c r="D21" i="77"/>
  <c r="D20" i="77"/>
  <c r="D16" i="77"/>
  <c r="D15" i="77"/>
  <c r="D14" i="77"/>
  <c r="F14" i="77" s="1"/>
  <c r="D13" i="77"/>
  <c r="D12" i="77"/>
  <c r="F12" i="77" s="1"/>
  <c r="D17" i="92"/>
  <c r="D32" i="92"/>
  <c r="D28" i="92"/>
  <c r="D26" i="92"/>
  <c r="D25" i="92"/>
  <c r="D24" i="92"/>
  <c r="D23" i="92"/>
  <c r="D20" i="92"/>
  <c r="D19" i="92"/>
  <c r="D16" i="92"/>
  <c r="D15" i="92"/>
  <c r="D14" i="92"/>
  <c r="D13" i="92"/>
  <c r="E18" i="85"/>
  <c r="I18" i="85" s="1"/>
  <c r="D18" i="85"/>
  <c r="D13" i="85"/>
  <c r="H13" i="85" s="1"/>
  <c r="C32" i="92"/>
  <c r="C28" i="92"/>
  <c r="C27" i="92"/>
  <c r="C26" i="92"/>
  <c r="C25" i="92"/>
  <c r="C24" i="92"/>
  <c r="C23" i="92"/>
  <c r="C21" i="92"/>
  <c r="C20" i="92"/>
  <c r="C19" i="92"/>
  <c r="C17" i="92"/>
  <c r="C16" i="92"/>
  <c r="C15" i="92"/>
  <c r="C14" i="92"/>
  <c r="C13" i="92"/>
  <c r="C10" i="107"/>
  <c r="C9" i="107"/>
  <c r="C8" i="107" s="1"/>
  <c r="C13" i="107"/>
  <c r="C14" i="107"/>
  <c r="H24" i="109"/>
  <c r="G24" i="109"/>
  <c r="F24" i="109"/>
  <c r="E24" i="109"/>
  <c r="D24" i="109"/>
  <c r="C24" i="109"/>
  <c r="K24" i="108"/>
  <c r="J24" i="108"/>
  <c r="I24" i="108"/>
  <c r="H24" i="108"/>
  <c r="G24" i="108"/>
  <c r="F24" i="108"/>
  <c r="E24" i="108"/>
  <c r="D24" i="108"/>
  <c r="C24" i="108"/>
  <c r="C12" i="106"/>
  <c r="D160" i="77"/>
  <c r="D159" i="77"/>
  <c r="D154" i="77"/>
  <c r="E119" i="77"/>
  <c r="E118" i="77"/>
  <c r="F119" i="77"/>
  <c r="E116" i="77"/>
  <c r="E115" i="77"/>
  <c r="F115" i="77" s="1"/>
  <c r="E114" i="77"/>
  <c r="E113" i="77"/>
  <c r="E112" i="77" s="1"/>
  <c r="D112" i="77"/>
  <c r="F112" i="77" s="1"/>
  <c r="E79" i="77"/>
  <c r="E73" i="77"/>
  <c r="F79" i="85"/>
  <c r="E76" i="85"/>
  <c r="E77" i="85"/>
  <c r="E78" i="85"/>
  <c r="E79" i="85"/>
  <c r="E80" i="85"/>
  <c r="E81" i="85"/>
  <c r="E75" i="85"/>
  <c r="D75" i="85"/>
  <c r="D77" i="85" s="1"/>
  <c r="D79" i="85" s="1"/>
  <c r="D81" i="85" s="1"/>
  <c r="E71" i="85"/>
  <c r="D71" i="85"/>
  <c r="E73" i="85"/>
  <c r="D73" i="85"/>
  <c r="E72" i="85"/>
  <c r="D72" i="85"/>
  <c r="E69" i="85"/>
  <c r="E68" i="85"/>
  <c r="E65" i="85"/>
  <c r="E64" i="85"/>
  <c r="D65" i="85"/>
  <c r="D64" i="85"/>
  <c r="E61" i="85"/>
  <c r="E60" i="85"/>
  <c r="D61" i="85"/>
  <c r="D60" i="85"/>
  <c r="E57" i="85"/>
  <c r="D57" i="85"/>
  <c r="E56" i="85"/>
  <c r="D56" i="85"/>
  <c r="E53" i="85"/>
  <c r="E52" i="85"/>
  <c r="D53" i="85"/>
  <c r="D52" i="85"/>
  <c r="E39" i="85"/>
  <c r="D39" i="85"/>
  <c r="E36" i="85"/>
  <c r="E42" i="85" s="1"/>
  <c r="E45" i="85" s="1"/>
  <c r="E48" i="85" s="1"/>
  <c r="D36" i="85"/>
  <c r="D42" i="85" s="1"/>
  <c r="D45" i="85" s="1"/>
  <c r="D48" i="85" s="1"/>
  <c r="G27" i="85"/>
  <c r="G26" i="85"/>
  <c r="G25" i="85"/>
  <c r="G24" i="85"/>
  <c r="G23" i="85" s="1"/>
  <c r="H21" i="85"/>
  <c r="I21" i="85"/>
  <c r="E32" i="85"/>
  <c r="I32" i="85" s="1"/>
  <c r="E31" i="85"/>
  <c r="I31" i="85" s="1"/>
  <c r="E30" i="85"/>
  <c r="I30" i="85" s="1"/>
  <c r="E29" i="85"/>
  <c r="E28" i="85" s="1"/>
  <c r="I28" i="85" s="1"/>
  <c r="D32" i="85"/>
  <c r="H32" i="85" s="1"/>
  <c r="D31" i="85"/>
  <c r="H31" i="85" s="1"/>
  <c r="D30" i="85"/>
  <c r="H30" i="85" s="1"/>
  <c r="D29" i="85"/>
  <c r="H29" i="85" s="1"/>
  <c r="I27" i="85"/>
  <c r="H27" i="85"/>
  <c r="I26" i="85"/>
  <c r="H26" i="85"/>
  <c r="I25" i="85"/>
  <c r="H25" i="85"/>
  <c r="E23" i="85"/>
  <c r="I23" i="85" s="1"/>
  <c r="H24" i="85"/>
  <c r="I22" i="85"/>
  <c r="H22" i="85"/>
  <c r="I20" i="85"/>
  <c r="H20" i="85"/>
  <c r="H19" i="85"/>
  <c r="H17" i="85"/>
  <c r="H15" i="85"/>
  <c r="D23" i="85"/>
  <c r="H23" i="85" s="1"/>
  <c r="H18" i="85"/>
  <c r="H14" i="85"/>
  <c r="I19" i="85"/>
  <c r="I24" i="85"/>
  <c r="E39" i="77"/>
  <c r="E48" i="77"/>
  <c r="E54" i="77"/>
  <c r="F54" i="77" s="1"/>
  <c r="E57" i="77"/>
  <c r="E42" i="77"/>
  <c r="E45" i="77"/>
  <c r="F45" i="77" s="1"/>
  <c r="F42" i="77"/>
  <c r="E36" i="77"/>
  <c r="E20" i="77"/>
  <c r="E145" i="77" s="1"/>
  <c r="E159" i="77" s="1"/>
  <c r="E21" i="77"/>
  <c r="E146" i="77" s="1"/>
  <c r="E160" i="77" s="1"/>
  <c r="E174" i="77" s="1"/>
  <c r="F174" i="77" s="1"/>
  <c r="D17" i="77"/>
  <c r="B12" i="107"/>
  <c r="B8" i="107"/>
  <c r="C12" i="107"/>
  <c r="E124" i="77"/>
  <c r="D124" i="77"/>
  <c r="E101" i="77"/>
  <c r="F79" i="77"/>
  <c r="D8" i="107"/>
  <c r="D12" i="107"/>
  <c r="D11" i="92"/>
  <c r="D36" i="92" s="1"/>
  <c r="C11" i="92"/>
  <c r="C36" i="92" s="1"/>
  <c r="F118" i="77"/>
  <c r="D101" i="77"/>
  <c r="F20" i="77"/>
  <c r="F39" i="77"/>
  <c r="D70" i="77"/>
  <c r="F24" i="77"/>
  <c r="F16" i="77"/>
  <c r="F73" i="77"/>
  <c r="F113" i="77"/>
  <c r="F132" i="77"/>
  <c r="E135" i="77" l="1"/>
  <c r="F137" i="77"/>
  <c r="E155" i="77"/>
  <c r="F141" i="77"/>
  <c r="F145" i="77"/>
  <c r="F36" i="77"/>
  <c r="F13" i="77"/>
  <c r="F57" i="77"/>
  <c r="F48" i="77"/>
  <c r="I29" i="85"/>
  <c r="E70" i="77"/>
  <c r="E35" i="77" s="1"/>
  <c r="F114" i="77"/>
  <c r="F116" i="77"/>
  <c r="F160" i="77"/>
  <c r="D10" i="77"/>
  <c r="F15" i="77"/>
  <c r="D135" i="77"/>
  <c r="F135" i="77" s="1"/>
  <c r="F139" i="77"/>
  <c r="F146" i="77"/>
  <c r="E169" i="77"/>
  <c r="F169" i="77" s="1"/>
  <c r="F155" i="77"/>
  <c r="F70" i="77"/>
  <c r="E152" i="77"/>
  <c r="F138" i="77"/>
  <c r="E154" i="77"/>
  <c r="F140" i="77"/>
  <c r="F159" i="77"/>
  <c r="E173" i="77"/>
  <c r="F173" i="77" s="1"/>
  <c r="E151" i="77"/>
  <c r="D35" i="77"/>
  <c r="F35" i="77" s="1"/>
  <c r="D149" i="77"/>
  <c r="E10" i="77"/>
  <c r="F10" i="77" s="1"/>
  <c r="F21" i="77"/>
  <c r="D28" i="85"/>
  <c r="H28" i="85" s="1"/>
  <c r="D76" i="85"/>
  <c r="D78" i="85" s="1"/>
  <c r="D80" i="85" s="1"/>
  <c r="F151" i="77" l="1"/>
  <c r="E165" i="77"/>
  <c r="E168" i="77"/>
  <c r="F168" i="77" s="1"/>
  <c r="E149" i="77"/>
  <c r="F149" i="77" s="1"/>
  <c r="E166" i="77"/>
  <c r="F166" i="77" s="1"/>
  <c r="F152" i="77"/>
  <c r="D9" i="77"/>
  <c r="F154" i="77"/>
  <c r="E163" i="77" l="1"/>
  <c r="F163" i="77" s="1"/>
  <c r="F165" i="77"/>
</calcChain>
</file>

<file path=xl/sharedStrings.xml><?xml version="1.0" encoding="utf-8"?>
<sst xmlns="http://schemas.openxmlformats.org/spreadsheetml/2006/main" count="671" uniqueCount="251">
  <si>
    <t>1.5.</t>
  </si>
  <si>
    <t>1.5.1.</t>
  </si>
  <si>
    <t>1.5.2.</t>
  </si>
  <si>
    <t>1.5.3.</t>
  </si>
  <si>
    <t>1.5.3.1.</t>
  </si>
  <si>
    <t>1.5.3.2.</t>
  </si>
  <si>
    <t>1.5.3.3.</t>
  </si>
  <si>
    <t>1.5.3.4.</t>
  </si>
  <si>
    <t>1.5.3.5.</t>
  </si>
  <si>
    <t>1.6.</t>
  </si>
  <si>
    <t>1.6.1.</t>
  </si>
  <si>
    <t>1.6.2.</t>
  </si>
  <si>
    <t>1.6.3.</t>
  </si>
  <si>
    <t>1.6.4.</t>
  </si>
  <si>
    <t>3</t>
  </si>
  <si>
    <t>6-20</t>
  </si>
  <si>
    <t>3.5.</t>
  </si>
  <si>
    <t>Итого ставка платы за технологическое присоединение</t>
  </si>
  <si>
    <t xml:space="preserve"> </t>
  </si>
  <si>
    <t>1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</si>
  <si>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</si>
  <si>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</si>
  <si>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</si>
  <si>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1.1.</t>
  </si>
  <si>
    <t>1.2.</t>
  </si>
  <si>
    <t>1.3.</t>
  </si>
  <si>
    <t>1.4.</t>
  </si>
  <si>
    <t xml:space="preserve"> - работы и услуги производственного характера</t>
  </si>
  <si>
    <t xml:space="preserve"> - расходы на услуги банков</t>
  </si>
  <si>
    <t xml:space="preserve"> - % за пользование кредитом</t>
  </si>
  <si>
    <t>2.</t>
  </si>
  <si>
    <t>Единица измерения</t>
  </si>
  <si>
    <t>услуги связи</t>
  </si>
  <si>
    <t>3.1.</t>
  </si>
  <si>
    <t>3.2.</t>
  </si>
  <si>
    <t>3.3.</t>
  </si>
  <si>
    <t>3.4.</t>
  </si>
  <si>
    <t>0,4 кВ</t>
  </si>
  <si>
    <t>руб./кВт</t>
  </si>
  <si>
    <t>№
п/п</t>
  </si>
  <si>
    <t>Наименование мероприятия</t>
  </si>
  <si>
    <t xml:space="preserve">Напряжение, кВ </t>
  </si>
  <si>
    <t>2</t>
  </si>
  <si>
    <t>х</t>
  </si>
  <si>
    <t>п/п</t>
  </si>
  <si>
    <t>6-20 кВ</t>
  </si>
  <si>
    <t xml:space="preserve">более 670 кВт                                              </t>
  </si>
  <si>
    <t xml:space="preserve">более 670 кВт                                           </t>
  </si>
  <si>
    <t xml:space="preserve">другие прочие расходы, связанные с производством и реализацией </t>
  </si>
  <si>
    <t>Разработка сетевой организацией проектной документации по строительству "последней мили"</t>
  </si>
  <si>
    <t xml:space="preserve">от 15 до 150 кВт                                            </t>
  </si>
  <si>
    <t xml:space="preserve">от 15 до 150 кВт                                              </t>
  </si>
  <si>
    <t xml:space="preserve">свыше 150 кВт  до 670 кВт                             </t>
  </si>
  <si>
    <t xml:space="preserve">свыше 150 кВт  до 670 кВт                          </t>
  </si>
  <si>
    <t xml:space="preserve">свыше 150 кВт  до 670 кВт                         </t>
  </si>
  <si>
    <t xml:space="preserve">свыше 150 кВт  до 670 кВт                  </t>
  </si>
  <si>
    <t xml:space="preserve">Участие в осмотре должностным лицом Ростехнадзора присоединяемых Устройств 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</si>
  <si>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</si>
  <si>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не менее 670 кВт (С 1)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</si>
  <si>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</si>
  <si>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t>руб./км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</si>
  <si>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</si>
  <si>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</si>
  <si>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670 кВт и до  890 кВт</t>
    </r>
    <r>
      <rPr>
        <sz val="12"/>
        <rFont val="Times New Roman"/>
        <family val="1"/>
        <charset val="204"/>
      </rPr>
      <t xml:space="preserve"> </t>
    </r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</si>
  <si>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</si>
  <si>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</si>
  <si>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</si>
  <si>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</si>
  <si>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890 кВт до 8900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</si>
  <si>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</si>
  <si>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</si>
  <si>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</si>
  <si>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</si>
  <si>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</si>
  <si>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</si>
  <si>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</si>
  <si>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890 кВт до 8900 кВт</t>
    </r>
  </si>
  <si>
    <t xml:space="preserve"> - налоги и сборы, уменьшающие налогооблагаемую базу на прибыль организаций</t>
  </si>
  <si>
    <t>Стандартизированная тарифная ставка платы для присоединения заявителей до 15 кВт включительно (не льготники) (С 1)</t>
  </si>
  <si>
    <t>Стандартизированная тарифная ставка платы для присоединения заявителей от 150 и менее 670 кВт (С 1)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</si>
  <si>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890 кВт и до 8900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</si>
  <si>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</si>
  <si>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t>35 кВ</t>
  </si>
  <si>
    <t>110 кВ</t>
  </si>
  <si>
    <t>35</t>
  </si>
  <si>
    <t>110</t>
  </si>
  <si>
    <t>материал провода - медные жилы</t>
  </si>
  <si>
    <t>материал провода - алюминиевые жилы</t>
  </si>
  <si>
    <t>материал кабеля - медные жилы</t>
  </si>
  <si>
    <t>материал кабеля - алюминиевые жилы</t>
  </si>
  <si>
    <t>1.</t>
  </si>
  <si>
    <t>3.</t>
  </si>
  <si>
    <t>4.</t>
  </si>
  <si>
    <t>5.</t>
  </si>
  <si>
    <t>6.</t>
  </si>
  <si>
    <t>Показатели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</si>
  <si>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</si>
  <si>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t xml:space="preserve">материал провода - медные жилы 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</si>
  <si>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</si>
  <si>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</si>
  <si>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</si>
  <si>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1. Полное наименование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</si>
  <si>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</si>
  <si>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</si>
  <si>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</si>
  <si>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</si>
  <si>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</si>
  <si>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</si>
  <si>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</si>
  <si>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</si>
  <si>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</si>
  <si>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г. Ростов-на-Дону, ул. Большая Садовая, д. 49</t>
  </si>
  <si>
    <t>СТАНДАРТИЗИРОВАННЫЕ ТАРИФНЫЕ СТАВКИ</t>
  </si>
  <si>
    <t>Наименование стандартизированных тарифных ставок</t>
  </si>
  <si>
    <t>Стандартизированные тарифные ставки</t>
  </si>
  <si>
    <t>по постоянной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</si>
  <si>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</si>
  <si>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</si>
  <si>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</si>
  <si>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</si>
  <si>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</si>
  <si>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РАСХОДЫ НА МЕРОПРИЯТИЯ,</t>
  </si>
  <si>
    <t>осуществляемые при технологическом присоединении</t>
  </si>
  <si>
    <t>(тыс. рублей)</t>
  </si>
  <si>
    <t>- прочие обоснованные расходы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</si>
  <si>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</si>
  <si>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</si>
  <si>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</si>
  <si>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</si>
  <si>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</si>
  <si>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</si>
  <si>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</si>
  <si>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</si>
  <si>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</si>
  <si>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</si>
  <si>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</si>
  <si>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</si>
  <si>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</si>
  <si>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ФАКТИЧЕСКИЕ СРЕДНИЕ ДАННЫЕ
о присоединенных объемах максимальной мощности за 3 предыдущих года по каждому мероприятию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</si>
  <si>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</si>
  <si>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</si>
  <si>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</si>
  <si>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</si>
  <si>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</si>
  <si>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</si>
  <si>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</si>
  <si>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</si>
  <si>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</si>
  <si>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</si>
  <si>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</si>
  <si>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</si>
  <si>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</si>
  <si>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</si>
  <si>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</si>
  <si>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</si>
  <si>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</si>
  <si>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 xml:space="preserve">строительство кабельных линий </t>
  </si>
  <si>
    <t>строительство пунктов секционирования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</si>
  <si>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</si>
  <si>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</si>
  <si>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</si>
  <si>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</si>
  <si>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</si>
  <si>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От 670 до 8900 кВт - всего</t>
  </si>
  <si>
    <t>От 8900 кВт - всего</t>
  </si>
  <si>
    <t>Объекты генерации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</si>
  <si>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</si>
  <si>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</si>
  <si>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</si>
  <si>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</si>
  <si>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</si>
  <si>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Ожидаемые данные за текущий период</t>
  </si>
  <si>
    <t>Плановые показатели на следующий период</t>
  </si>
  <si>
    <t>Расходы по выполнению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</si>
  <si>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</si>
  <si>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</si>
  <si>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</si>
  <si>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</si>
  <si>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</si>
  <si>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 - всего</t>
  </si>
  <si>
    <t>из них:</t>
  </si>
  <si>
    <t xml:space="preserve"> - работы и услуги непроизводственного характера - всего</t>
  </si>
  <si>
    <t>внереализационные расходы - всего</t>
  </si>
  <si>
    <t xml:space="preserve"> - денежные выплаты социального характера (по коллективному договору)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</si>
  <si>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</si>
  <si>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</si>
  <si>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</si>
  <si>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</si>
  <si>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</si>
  <si>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Подготовка и выдача сетевой организацией технических условий заявителю:</t>
  </si>
  <si>
    <t xml:space="preserve">строительство воздушных линий 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</si>
  <si>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</si>
  <si>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строительство центров питания, подстанций классом напряжения 35 кВ и выше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</si>
  <si>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</si>
  <si>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</si>
  <si>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</si>
  <si>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</si>
  <si>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</si>
  <si>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  <charset val="204"/>
      </rPr>
      <t>1.1</t>
    </r>
  </si>
  <si>
    <r>
      <t>С</t>
    </r>
    <r>
      <rPr>
        <b/>
        <sz val="8"/>
        <rFont val="Times New Roman"/>
        <family val="1"/>
        <charset val="204"/>
      </rPr>
      <t>1</t>
    </r>
  </si>
  <si>
    <r>
      <t>С</t>
    </r>
    <r>
      <rPr>
        <b/>
        <sz val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</si>
  <si>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</si>
  <si>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</si>
  <si>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</si>
  <si>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r>
      <t>С</t>
    </r>
    <r>
      <rPr>
        <b/>
        <sz val="8"/>
        <rFont val="Times New Roman"/>
        <family val="1"/>
        <charset val="204"/>
      </rPr>
      <t>2,i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</si>
  <si>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3,i</t>
    </r>
    <r>
      <rPr>
        <b/>
        <sz val="12"/>
        <rFont val="Times New Roman"/>
        <family val="1"/>
        <charset val="204"/>
      </rPr>
      <t>*</t>
    </r>
  </si>
  <si>
    <r>
      <t>С</t>
    </r>
    <r>
      <rPr>
        <b/>
        <sz val="8"/>
        <rFont val="Times New Roman"/>
        <family val="1"/>
        <charset val="204"/>
      </rPr>
      <t>4,i</t>
    </r>
    <r>
      <rPr>
        <b/>
        <sz val="12"/>
        <rFont val="Times New Roman"/>
        <family val="1"/>
        <charset val="204"/>
      </rPr>
      <t>*</t>
    </r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</si>
  <si>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</si>
  <si>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до 15 кВт включительно  (не льготная категория заявителей)</t>
  </si>
  <si>
    <t>до 15 кВт включительно (не льготная категория заявителей)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</si>
  <si>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</si>
  <si>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по временной схеме **</t>
  </si>
  <si>
    <t>….</t>
  </si>
  <si>
    <t>***</t>
  </si>
  <si>
    <t>ИНФОРМАЦИЯ
о поданных заявках на технологическое присоединение за текущий год ***</t>
  </si>
  <si>
    <t>ИНФОРМАЦИЯ
об осуществлении технологического присоединения по договорам, заключенным за текущий год ***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</si>
  <si>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</si>
  <si>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</si>
  <si>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</si>
  <si>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С 01 октября 2015г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плате за технологическое присоединение указанных Заявителей стоимость мероприятий "последней мили" учитывается в размере не более 50%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</si>
  <si>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</si>
  <si>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</si>
  <si>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года***</t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</si>
  <si>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</si>
  <si>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t>Выполнение сетевой организацией мероприятий, связанных со строительством "последней мили"***</t>
  </si>
  <si>
    <t>С 01 октября 2015г размер включаемых в состав платы за технологическое присоединение энергопринимающих устройств максимальной мощностью не более 150 кВт инвестиционной составляющей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может составлять более чем 50 процентов от величины указанных расходов.</t>
  </si>
  <si>
    <t>Приложение 13.2 к приказу / Приложение № 2</t>
  </si>
  <si>
    <t>Приложение 13.3 к приказу / Приложение № 3</t>
  </si>
  <si>
    <t>на 2017 год</t>
  </si>
  <si>
    <t>Приложения 13.4 к приказу / Приложение № 4</t>
  </si>
  <si>
    <t>Приложения 13.5 к приказу / Приложение № 5</t>
  </si>
  <si>
    <t>Приложения 13.6 к приказу / Приложение № 6</t>
  </si>
  <si>
    <t>Приложения 13.7 к приказу / Приложение № 7</t>
  </si>
  <si>
    <t>Приложения 13.8 к приказу / Приложение № 8</t>
  </si>
  <si>
    <t>Приложения 13.9 к приказу / Приложение № 9</t>
  </si>
  <si>
    <t>филиала ПАО "МРСК Юга" - "Волгоградэнерго" на 2017 год</t>
  </si>
  <si>
    <t>Филиал ПАО "МРСК Юга" - "Волгоградэнерго"</t>
  </si>
  <si>
    <t>г.Волгоград, пр.Ленина 15</t>
  </si>
  <si>
    <t>А.В.Кушнеров - заместитель генерального директора - директор филиала ПАО "МРСК Юга" - "Волгоградэнерго"</t>
  </si>
  <si>
    <t>VE.РBox@ve.mrsk-yuga.ru</t>
  </si>
  <si>
    <t>(8442) 96-43-59</t>
  </si>
  <si>
    <t>(8442) 96-43-45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</si>
  <si>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"Волгоградэнерго"</t>
  </si>
  <si>
    <t>методом ГНБ</t>
  </si>
  <si>
    <t>РАСЧЕТ
необходимой валовой выручки на технологическое присоединение
 филиала ПАО "МРСК Юга" - "Волгоградэнерго"</t>
  </si>
  <si>
    <t>заключенные договоры ТП</t>
  </si>
  <si>
    <t>поданные заявки</t>
  </si>
  <si>
    <t>до 15 кВт (нельготники)</t>
  </si>
  <si>
    <t>от 15 до 150 кВт</t>
  </si>
  <si>
    <t>Филиал Публичного акционерного общества "Межрегиональная распределительная сетевая компания Юга" - "Волгоградэнерго"</t>
  </si>
  <si>
    <t>Данные представлены оперативно на 01.10.2016г.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</si>
</sst>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$_-;\-* #,##0.00_$_-;_-* &quot;-&quot;??_$_-;_-@_-"/>
    <numFmt numFmtId="165" formatCode="#,##0.000"/>
    <numFmt numFmtId="166" formatCode="_-* #,##0_$_-;\-* #,##0_$_-;_-* &quot;-&quot;??_$_-;_-@_-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4"/>
      <name val="Arial Cyr"/>
      <charset val="204"/>
    </font>
    <font>
      <sz val="10"/>
      <name val="Helv"/>
    </font>
    <font>
      <sz val="16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3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9" fillId="0" borderId="0"/>
    <xf numFmtId="0" fontId="25" fillId="0" borderId="0"/>
    <xf numFmtId="0" fontId="8" fillId="0" borderId="0"/>
    <xf numFmtId="0" fontId="8" fillId="0" borderId="0"/>
    <xf numFmtId="0" fontId="1" fillId="0" borderId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21" fillId="2" borderId="0" applyBorder="0">
      <alignment horizontal="right"/>
    </xf>
  </cellStyleXfs>
  <cellXfs count="282">
    <xf numFmtId="0" fontId="0" fillId="0" borderId="0" xfId="0"/>
    <xf numFmtId="0" fontId="0" fillId="0" borderId="0" xfId="0" applyFill="1"/>
    <xf numFmtId="0" fontId="7" fillId="0" borderId="0" xfId="0" applyFont="1"/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0" fillId="0" borderId="0" xfId="0" applyFont="1"/>
    <xf numFmtId="0" fontId="8" fillId="0" borderId="0" xfId="9"/>
    <xf numFmtId="0" fontId="15" fillId="0" borderId="0" xfId="9" applyFont="1"/>
    <xf numFmtId="0" fontId="8" fillId="0" borderId="0" xfId="9" applyFill="1"/>
    <xf numFmtId="0" fontId="12" fillId="0" borderId="0" xfId="9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0" fontId="16" fillId="0" borderId="0" xfId="10" applyFont="1" applyAlignment="1"/>
    <xf numFmtId="0" fontId="16" fillId="0" borderId="0" xfId="10" applyFont="1" applyAlignment="1">
      <alignment horizontal="center"/>
    </xf>
    <xf numFmtId="0" fontId="8" fillId="0" borderId="0" xfId="9" applyAlignment="1">
      <alignment horizontal="center" vertical="center"/>
    </xf>
    <xf numFmtId="0" fontId="17" fillId="0" borderId="0" xfId="9" applyFont="1"/>
    <xf numFmtId="0" fontId="22" fillId="0" borderId="0" xfId="0" applyFont="1" applyBorder="1" applyAlignment="1">
      <alignment horizontal="center" wrapText="1"/>
    </xf>
    <xf numFmtId="0" fontId="16" fillId="0" borderId="0" xfId="10" applyFont="1" applyAlignment="1">
      <alignment horizontal="center" vertical="center" wrapText="1"/>
    </xf>
    <xf numFmtId="0" fontId="8" fillId="0" borderId="0" xfId="9" applyAlignment="1">
      <alignment horizontal="center" vertical="center" wrapText="1"/>
    </xf>
    <xf numFmtId="0" fontId="0" fillId="0" borderId="0" xfId="0" applyBorder="1"/>
    <xf numFmtId="49" fontId="4" fillId="0" borderId="1" xfId="10" applyNumberFormat="1" applyFont="1" applyBorder="1" applyAlignment="1">
      <alignment horizontal="center"/>
    </xf>
    <xf numFmtId="49" fontId="5" fillId="0" borderId="1" xfId="10" applyNumberFormat="1" applyFont="1" applyBorder="1" applyAlignment="1">
      <alignment horizontal="center"/>
    </xf>
    <xf numFmtId="49" fontId="4" fillId="0" borderId="2" xfId="10" applyNumberFormat="1" applyFont="1" applyFill="1" applyBorder="1" applyAlignment="1">
      <alignment horizontal="center" vertical="center"/>
    </xf>
    <xf numFmtId="49" fontId="4" fillId="0" borderId="3" xfId="10" applyNumberFormat="1" applyFont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3" borderId="0" xfId="0" applyFill="1"/>
    <xf numFmtId="0" fontId="4" fillId="0" borderId="3" xfId="10" applyFont="1" applyBorder="1" applyAlignment="1">
      <alignment horizontal="left" wrapText="1"/>
    </xf>
    <xf numFmtId="0" fontId="5" fillId="0" borderId="1" xfId="10" applyFont="1" applyBorder="1" applyAlignment="1">
      <alignment horizontal="left" wrapText="1"/>
    </xf>
    <xf numFmtId="0" fontId="5" fillId="0" borderId="1" xfId="10" applyFont="1" applyBorder="1" applyAlignment="1">
      <alignment vertical="justify" wrapText="1"/>
    </xf>
    <xf numFmtId="49" fontId="5" fillId="0" borderId="1" xfId="10" applyNumberFormat="1" applyFont="1" applyBorder="1" applyAlignment="1">
      <alignment horizontal="left" wrapText="1"/>
    </xf>
    <xf numFmtId="0" fontId="4" fillId="0" borderId="1" xfId="10" applyFont="1" applyBorder="1" applyAlignment="1">
      <alignment horizontal="left" wrapText="1"/>
    </xf>
    <xf numFmtId="0" fontId="4" fillId="0" borderId="2" xfId="10" applyFont="1" applyBorder="1" applyAlignment="1">
      <alignment horizontal="left" wrapText="1"/>
    </xf>
    <xf numFmtId="0" fontId="12" fillId="0" borderId="0" xfId="9" applyFont="1" applyFill="1" applyAlignment="1">
      <alignment horizontal="right" wrapText="1"/>
    </xf>
    <xf numFmtId="4" fontId="2" fillId="3" borderId="4" xfId="0" applyNumberFormat="1" applyFont="1" applyFill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7" fillId="0" borderId="0" xfId="8" applyFont="1" applyFill="1" applyAlignment="1">
      <alignment horizontal="right" vertical="center" wrapText="1"/>
    </xf>
    <xf numFmtId="0" fontId="7" fillId="0" borderId="0" xfId="8" applyFont="1" applyFill="1" applyAlignment="1">
      <alignment vertical="center" wrapText="1"/>
    </xf>
    <xf numFmtId="0" fontId="8" fillId="0" borderId="0" xfId="9" applyAlignment="1">
      <alignment horizontal="center"/>
    </xf>
    <xf numFmtId="0" fontId="7" fillId="0" borderId="0" xfId="10" applyFont="1" applyAlignment="1">
      <alignment horizontal="right"/>
    </xf>
    <xf numFmtId="3" fontId="3" fillId="3" borderId="4" xfId="9" applyNumberFormat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1" fontId="4" fillId="3" borderId="13" xfId="10" applyNumberFormat="1" applyFont="1" applyFill="1" applyBorder="1" applyAlignment="1">
      <alignment horizontal="center"/>
    </xf>
    <xf numFmtId="166" fontId="23" fillId="3" borderId="14" xfId="14" applyNumberFormat="1" applyFont="1" applyFill="1" applyBorder="1" applyAlignment="1">
      <alignment horizontal="center" vertical="center" wrapText="1"/>
    </xf>
    <xf numFmtId="166" fontId="23" fillId="3" borderId="15" xfId="14" applyNumberFormat="1" applyFont="1" applyFill="1" applyBorder="1" applyAlignment="1">
      <alignment horizontal="center" vertical="center" wrapText="1"/>
    </xf>
    <xf numFmtId="41" fontId="5" fillId="3" borderId="14" xfId="10" applyNumberFormat="1" applyFont="1" applyFill="1" applyBorder="1" applyAlignment="1">
      <alignment horizontal="center"/>
    </xf>
    <xf numFmtId="41" fontId="5" fillId="3" borderId="15" xfId="10" applyNumberFormat="1" applyFont="1" applyFill="1" applyBorder="1" applyAlignment="1">
      <alignment horizontal="center"/>
    </xf>
    <xf numFmtId="166" fontId="23" fillId="3" borderId="14" xfId="16" applyNumberFormat="1" applyFont="1" applyFill="1" applyBorder="1" applyAlignment="1">
      <alignment horizontal="center" vertical="center" wrapText="1"/>
    </xf>
    <xf numFmtId="166" fontId="23" fillId="3" borderId="15" xfId="16" applyNumberFormat="1" applyFont="1" applyFill="1" applyBorder="1" applyAlignment="1">
      <alignment horizontal="center" vertical="center" wrapText="1"/>
    </xf>
    <xf numFmtId="41" fontId="4" fillId="3" borderId="15" xfId="10" applyNumberFormat="1" applyFont="1" applyFill="1" applyBorder="1" applyAlignment="1">
      <alignment horizontal="center" vertical="center"/>
    </xf>
    <xf numFmtId="164" fontId="23" fillId="3" borderId="14" xfId="14" applyFont="1" applyFill="1" applyBorder="1" applyAlignment="1">
      <alignment horizontal="center" vertical="center" wrapText="1"/>
    </xf>
    <xf numFmtId="164" fontId="23" fillId="3" borderId="15" xfId="14" applyFont="1" applyFill="1" applyBorder="1" applyAlignment="1">
      <alignment horizontal="center" vertical="center" wrapText="1"/>
    </xf>
    <xf numFmtId="41" fontId="4" fillId="3" borderId="16" xfId="1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vertical="center" wrapText="1"/>
    </xf>
    <xf numFmtId="41" fontId="4" fillId="3" borderId="17" xfId="10" applyNumberFormat="1" applyFont="1" applyFill="1" applyBorder="1" applyAlignment="1">
      <alignment horizontal="center"/>
    </xf>
    <xf numFmtId="41" fontId="4" fillId="3" borderId="18" xfId="10" applyNumberFormat="1" applyFont="1" applyFill="1" applyBorder="1" applyAlignment="1">
      <alignment horizontal="center"/>
    </xf>
    <xf numFmtId="166" fontId="4" fillId="3" borderId="14" xfId="1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4" fillId="0" borderId="21" xfId="10" applyNumberFormat="1" applyFont="1" applyBorder="1" applyAlignment="1">
      <alignment horizontal="center"/>
    </xf>
    <xf numFmtId="41" fontId="4" fillId="3" borderId="22" xfId="10" applyNumberFormat="1" applyFont="1" applyFill="1" applyBorder="1" applyAlignment="1">
      <alignment horizontal="center"/>
    </xf>
    <xf numFmtId="0" fontId="5" fillId="0" borderId="21" xfId="10" applyFont="1" applyBorder="1" applyAlignment="1">
      <alignment horizontal="left" wrapText="1"/>
    </xf>
    <xf numFmtId="0" fontId="18" fillId="0" borderId="0" xfId="8" applyFont="1" applyFill="1" applyAlignment="1">
      <alignment vertical="center" wrapText="1"/>
    </xf>
    <xf numFmtId="0" fontId="5" fillId="0" borderId="19" xfId="9" applyFont="1" applyFill="1" applyBorder="1" applyAlignment="1">
      <alignment horizontal="center" vertical="center" wrapText="1"/>
    </xf>
    <xf numFmtId="0" fontId="5" fillId="0" borderId="19" xfId="9" applyFont="1" applyFill="1" applyBorder="1" applyAlignment="1">
      <alignment vertical="center" wrapText="1"/>
    </xf>
    <xf numFmtId="0" fontId="5" fillId="3" borderId="4" xfId="9" applyFont="1" applyFill="1" applyBorder="1" applyAlignment="1">
      <alignment horizontal="center" vertical="center" wrapText="1"/>
    </xf>
    <xf numFmtId="0" fontId="5" fillId="3" borderId="23" xfId="9" applyFont="1" applyFill="1" applyBorder="1" applyAlignment="1">
      <alignment horizontal="center" vertical="center" wrapText="1"/>
    </xf>
    <xf numFmtId="0" fontId="5" fillId="3" borderId="4" xfId="9" applyFont="1" applyFill="1" applyBorder="1" applyAlignment="1">
      <alignment horizontal="center" wrapText="1"/>
    </xf>
    <xf numFmtId="0" fontId="5" fillId="0" borderId="4" xfId="9" applyFont="1" applyFill="1" applyBorder="1" applyAlignment="1">
      <alignment horizontal="center" vertical="center" wrapText="1"/>
    </xf>
    <xf numFmtId="3" fontId="4" fillId="0" borderId="4" xfId="9" applyNumberFormat="1" applyFont="1" applyFill="1" applyBorder="1" applyAlignment="1">
      <alignment horizontal="left" vertical="center" wrapText="1"/>
    </xf>
    <xf numFmtId="164" fontId="4" fillId="3" borderId="4" xfId="14" applyFont="1" applyFill="1" applyBorder="1" applyAlignment="1">
      <alignment horizontal="center" vertical="center" wrapText="1"/>
    </xf>
    <xf numFmtId="164" fontId="5" fillId="3" borderId="23" xfId="14" applyFont="1" applyFill="1" applyBorder="1" applyAlignment="1">
      <alignment horizontal="center" vertical="center" wrapText="1"/>
    </xf>
    <xf numFmtId="0" fontId="4" fillId="0" borderId="4" xfId="9" applyFont="1" applyFill="1" applyBorder="1" applyAlignment="1">
      <alignment horizontal="center" vertical="center" wrapText="1"/>
    </xf>
    <xf numFmtId="164" fontId="4" fillId="3" borderId="23" xfId="14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vertical="center" wrapText="1"/>
    </xf>
    <xf numFmtId="0" fontId="5" fillId="0" borderId="4" xfId="8" applyFont="1" applyFill="1" applyBorder="1" applyAlignment="1">
      <alignment horizontal="center" vertical="center" wrapText="1"/>
    </xf>
    <xf numFmtId="164" fontId="5" fillId="3" borderId="4" xfId="14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left" vertical="center" wrapText="1"/>
    </xf>
    <xf numFmtId="49" fontId="5" fillId="0" borderId="4" xfId="8" applyNumberFormat="1" applyFont="1" applyFill="1" applyBorder="1" applyAlignment="1">
      <alignment horizontal="center" vertical="center" wrapText="1"/>
    </xf>
    <xf numFmtId="49" fontId="5" fillId="0" borderId="4" xfId="9" applyNumberFormat="1" applyFont="1" applyFill="1" applyBorder="1" applyAlignment="1">
      <alignment horizontal="center" vertical="center" wrapText="1"/>
    </xf>
    <xf numFmtId="49" fontId="4" fillId="0" borderId="4" xfId="9" applyNumberFormat="1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0" fontId="5" fillId="0" borderId="6" xfId="8" applyFont="1" applyFill="1" applyBorder="1" applyAlignment="1">
      <alignment horizontal="center" vertical="center" wrapText="1"/>
    </xf>
    <xf numFmtId="164" fontId="5" fillId="3" borderId="6" xfId="14" applyFont="1" applyFill="1" applyBorder="1" applyAlignment="1">
      <alignment horizontal="center" vertical="center" wrapText="1"/>
    </xf>
    <xf numFmtId="164" fontId="5" fillId="3" borderId="24" xfId="14" applyFont="1" applyFill="1" applyBorder="1" applyAlignment="1">
      <alignment horizontal="center" vertical="center" wrapText="1"/>
    </xf>
    <xf numFmtId="0" fontId="5" fillId="0" borderId="8" xfId="9" applyFont="1" applyFill="1" applyBorder="1" applyAlignment="1">
      <alignment horizontal="center" vertical="center" wrapText="1"/>
    </xf>
    <xf numFmtId="0" fontId="5" fillId="0" borderId="8" xfId="8" applyFont="1" applyFill="1" applyBorder="1" applyAlignment="1">
      <alignment horizontal="center" vertical="center" wrapText="1"/>
    </xf>
    <xf numFmtId="164" fontId="5" fillId="3" borderId="8" xfId="14" applyFont="1" applyFill="1" applyBorder="1" applyAlignment="1">
      <alignment horizontal="center" vertical="center" wrapText="1"/>
    </xf>
    <xf numFmtId="164" fontId="5" fillId="3" borderId="25" xfId="14" applyFont="1" applyFill="1" applyBorder="1" applyAlignment="1">
      <alignment horizontal="center" vertical="center" wrapText="1"/>
    </xf>
    <xf numFmtId="0" fontId="5" fillId="0" borderId="10" xfId="9" applyFont="1" applyFill="1" applyBorder="1" applyAlignment="1">
      <alignment horizontal="center" vertical="center" wrapText="1"/>
    </xf>
    <xf numFmtId="0" fontId="5" fillId="0" borderId="10" xfId="8" applyFont="1" applyFill="1" applyBorder="1" applyAlignment="1">
      <alignment horizontal="center" vertical="center" wrapText="1"/>
    </xf>
    <xf numFmtId="164" fontId="5" fillId="3" borderId="10" xfId="14" applyFont="1" applyFill="1" applyBorder="1" applyAlignment="1">
      <alignment horizontal="center" vertical="center" wrapText="1"/>
    </xf>
    <xf numFmtId="164" fontId="5" fillId="3" borderId="26" xfId="14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left" vertical="center" wrapText="1"/>
    </xf>
    <xf numFmtId="49" fontId="5" fillId="0" borderId="6" xfId="8" applyNumberFormat="1" applyFont="1" applyFill="1" applyBorder="1" applyAlignment="1">
      <alignment horizontal="center" vertical="center" wrapText="1"/>
    </xf>
    <xf numFmtId="49" fontId="5" fillId="0" borderId="8" xfId="8" applyNumberFormat="1" applyFont="1" applyFill="1" applyBorder="1" applyAlignment="1">
      <alignment horizontal="center" vertical="center" wrapText="1"/>
    </xf>
    <xf numFmtId="49" fontId="5" fillId="0" borderId="10" xfId="8" applyNumberFormat="1" applyFont="1" applyFill="1" applyBorder="1" applyAlignment="1">
      <alignment horizontal="center" vertical="center" wrapText="1"/>
    </xf>
    <xf numFmtId="49" fontId="5" fillId="0" borderId="6" xfId="9" applyNumberFormat="1" applyFont="1" applyFill="1" applyBorder="1" applyAlignment="1">
      <alignment horizontal="center" vertical="center" wrapText="1"/>
    </xf>
    <xf numFmtId="49" fontId="5" fillId="0" borderId="8" xfId="9" applyNumberFormat="1" applyFont="1" applyFill="1" applyBorder="1" applyAlignment="1">
      <alignment horizontal="center" vertical="center" wrapText="1"/>
    </xf>
    <xf numFmtId="49" fontId="5" fillId="0" borderId="10" xfId="9" applyNumberFormat="1" applyFont="1" applyFill="1" applyBorder="1" applyAlignment="1">
      <alignment horizontal="center" vertical="center" wrapText="1"/>
    </xf>
    <xf numFmtId="0" fontId="5" fillId="0" borderId="0" xfId="9" applyFont="1" applyAlignment="1">
      <alignment horizontal="right" vertical="top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0" xfId="9" applyFont="1" applyAlignment="1">
      <alignment horizontal="right" vertical="top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/>
    <xf numFmtId="0" fontId="0" fillId="0" borderId="0" xfId="0" applyFill="1" applyBorder="1"/>
    <xf numFmtId="0" fontId="0" fillId="0" borderId="5" xfId="0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9" xfId="0" applyFill="1" applyBorder="1"/>
    <xf numFmtId="0" fontId="0" fillId="0" borderId="30" xfId="0" applyFill="1" applyBorder="1"/>
    <xf numFmtId="2" fontId="0" fillId="0" borderId="29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2" fontId="0" fillId="0" borderId="32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0" fillId="0" borderId="34" xfId="0" applyNumberFormat="1" applyFill="1" applyBorder="1"/>
    <xf numFmtId="2" fontId="0" fillId="0" borderId="19" xfId="0" applyNumberFormat="1" applyFill="1" applyBorder="1"/>
    <xf numFmtId="0" fontId="0" fillId="0" borderId="34" xfId="0" applyFill="1" applyBorder="1"/>
    <xf numFmtId="2" fontId="0" fillId="0" borderId="33" xfId="0" applyNumberForma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9" applyFont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 applyBorder="1" applyAlignment="1">
      <alignment vertical="center" wrapText="1"/>
    </xf>
    <xf numFmtId="4" fontId="0" fillId="3" borderId="0" xfId="0" applyNumberFormat="1" applyFill="1" applyBorder="1"/>
    <xf numFmtId="3" fontId="2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/>
    <xf numFmtId="0" fontId="0" fillId="3" borderId="0" xfId="0" applyFill="1" applyBorder="1"/>
    <xf numFmtId="4" fontId="3" fillId="3" borderId="29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35" xfId="0" applyNumberFormat="1" applyFont="1" applyFill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3" borderId="37" xfId="0" applyNumberFormat="1" applyFont="1" applyFill="1" applyBorder="1" applyAlignment="1">
      <alignment horizontal="center" vertical="center" wrapText="1"/>
    </xf>
    <xf numFmtId="3" fontId="2" fillId="3" borderId="32" xfId="0" applyNumberFormat="1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0" fillId="3" borderId="38" xfId="0" applyFill="1" applyBorder="1"/>
    <xf numFmtId="3" fontId="2" fillId="3" borderId="39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3" fontId="2" fillId="3" borderId="41" xfId="0" applyNumberFormat="1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3" fontId="2" fillId="3" borderId="43" xfId="0" applyNumberFormat="1" applyFont="1" applyFill="1" applyBorder="1" applyAlignment="1">
      <alignment horizontal="center" vertical="center" wrapText="1"/>
    </xf>
    <xf numFmtId="3" fontId="2" fillId="3" borderId="44" xfId="0" applyNumberFormat="1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0" fontId="0" fillId="3" borderId="41" xfId="0" applyFill="1" applyBorder="1"/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8" fillId="0" borderId="0" xfId="9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2" applyAlignment="1" applyProtection="1">
      <alignment horizontal="center"/>
    </xf>
    <xf numFmtId="0" fontId="3" fillId="0" borderId="0" xfId="9" applyFont="1" applyAlignment="1">
      <alignment horizontal="left" wrapText="1"/>
    </xf>
    <xf numFmtId="0" fontId="0" fillId="0" borderId="0" xfId="0" applyAlignment="1">
      <alignment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33" xfId="0" applyBorder="1" applyAlignment="1"/>
    <xf numFmtId="0" fontId="0" fillId="0" borderId="29" xfId="0" applyBorder="1" applyAlignment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2" fillId="3" borderId="33" xfId="0" applyNumberFormat="1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7" fillId="0" borderId="0" xfId="8" applyFont="1" applyFill="1" applyAlignment="1">
      <alignment horizontal="right" vertical="center" wrapText="1"/>
    </xf>
    <xf numFmtId="4" fontId="3" fillId="3" borderId="33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8" fillId="0" borderId="0" xfId="8" applyFont="1" applyFill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16" applyFont="1" applyAlignment="1">
      <alignment horizontal="center"/>
    </xf>
    <xf numFmtId="4" fontId="2" fillId="3" borderId="23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9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4" fillId="0" borderId="0" xfId="9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5" fillId="0" borderId="46" xfId="10" applyFont="1" applyBorder="1" applyAlignment="1">
      <alignment horizontal="center" vertical="center" wrapText="1"/>
    </xf>
    <xf numFmtId="0" fontId="5" fillId="0" borderId="47" xfId="10" applyFont="1" applyBorder="1" applyAlignment="1">
      <alignment horizontal="center" vertical="center" wrapText="1"/>
    </xf>
    <xf numFmtId="0" fontId="23" fillId="0" borderId="0" xfId="9" applyFont="1" applyFill="1" applyAlignment="1">
      <alignment horizontal="center" vertical="center" wrapText="1"/>
    </xf>
    <xf numFmtId="0" fontId="5" fillId="0" borderId="48" xfId="10" applyFont="1" applyBorder="1" applyAlignment="1">
      <alignment horizontal="center" vertical="center" wrapText="1"/>
    </xf>
    <xf numFmtId="0" fontId="5" fillId="0" borderId="49" xfId="10" applyFont="1" applyBorder="1" applyAlignment="1">
      <alignment horizontal="center" vertical="center" wrapText="1"/>
    </xf>
    <xf numFmtId="0" fontId="5" fillId="0" borderId="50" xfId="10" applyFont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</cellXfs>
  <cellStyles count="18">
    <cellStyle name="_!!! отчетные Форматы минэнерго к ИП 2011 (1.11.10)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_! СВОД калькуляция 2010 (с занесением данных от ЦФО) испр 24.11.09" xfId="8"/>
    <cellStyle name="Обычный_Приложение 1" xfId="9"/>
    <cellStyle name="Обычный_Смета  по методике" xfId="10"/>
    <cellStyle name="Процентный 2" xfId="11"/>
    <cellStyle name="Процентный 3" xfId="12"/>
    <cellStyle name="Стиль 1" xfId="13"/>
    <cellStyle name="Финансовый" xfId="14" builtinId="3"/>
    <cellStyle name="Финансовый 2" xfId="15"/>
    <cellStyle name="Финансовый 3" xfId="16"/>
    <cellStyle name="Формула_GRES.2007.5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zhlumovaIV/Local%20Settings/Temporary%20Internet%20Files/Content.Outlook/OES7IFIP/&#1055;&#1088;&#1080;&#1083;&#1086;&#1078;&#1077;&#1085;&#1080;&#1103;%204-12_17.08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VETLO~1/LOCALS~1/Temp/AsudViewed/09000041866268b1/&#1053;&#1072;_2017&#1075;_&#1087;&#1088;&#1080;&#1083;&#1086;&#1078;&#1077;&#1085;&#1080;&#1103;_9_&#1080;_9.1_07.09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zhlumovaIV/Local%20Settings/Temporary%20Internet%20Files/Content.Outlook/OES7IFIP/14.09.%20&#1055;&#1088;&#1080;&#1083;&#1086;&#1078;&#1077;&#1085;&#1080;&#1103;%204-12_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zhlumovaIV/Local%20Settings/Temporary%20Internet%20Files/Content.Outlook/OES7IFIP/&#1042;&#1069;%20&#1055;&#1088;&#1080;&#1083;&#1086;&#1078;&#1077;&#1085;&#1080;&#1103;%204-12_%20&#1087;&#1086;&#1076;%20&#1080;&#1085;&#1076;&#1077;&#1082;&#1089;&#1099;%203%20&#1082;&#1074;.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zhlumovaIV/Local%20Settings/Temporary%20Internet%20Files/Content.Outlook/OES7IFIP/02.09.%20&#1055;&#1088;&#1080;&#1083;&#1086;&#1078;&#1077;&#1085;&#1080;&#1103;%204-12_19%2008%202016_&#1089;%20&#1080;&#1079;&#1084;%20&#1044;&#1069;+&#1082;&#1072;&#1083;&#1100;&#1082;&#1091;&#1083;&#1103;&#1094;&#1080;&#1103;%20&#8470;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zhlumovaIV/Local%20Settings/Temporary%20Internet%20Files/Content.Outlook/OES7IFIP/&#1055;&#1088;&#1080;&#1083;&#1086;&#1078;&#1077;&#1085;&#1080;&#1103;%204-12_18.08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АНАЛИЗ"/>
      <sheetName val="12.Анализ производства"/>
      <sheetName val="12. Анализ производства"/>
      <sheetName val="Приложение 4 (производство)"/>
      <sheetName val="Аналитика спроса исп"/>
      <sheetName val="Аналитика спроса закл."/>
      <sheetName val="Приложение 5 (НВВ)"/>
      <sheetName val=".Приложение 6 (кальк) "/>
      <sheetName val="Приложение 7 "/>
      <sheetName val="Приложение 6 (кальк) +льг"/>
      <sheetName val="Приложение 7.1"/>
      <sheetName val="Приложение 7.2"/>
      <sheetName val="Приложение 7.3"/>
      <sheetName val="Таблица 7.4 разраб_ ПСД"/>
      <sheetName val="Приложение 7.5"/>
      <sheetName val="Приложение 7.6"/>
      <sheetName val="Приложение 7.7"/>
      <sheetName val="Таблица 7.8 прям"/>
      <sheetName val="Таблица 7.9 косв"/>
      <sheetName val=" Прил 8 инвест за 3 года "/>
      <sheetName val="Приложение 9 СТС"/>
      <sheetName val="Реестр по ТП ВЭ к ТСО и ФСК"/>
      <sheetName val="Расчет Удельных прил.9.1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20">
          <cell r="D20">
            <v>0</v>
          </cell>
        </row>
        <row r="21">
          <cell r="E21">
            <v>520</v>
          </cell>
        </row>
        <row r="22">
          <cell r="E22">
            <v>1100</v>
          </cell>
        </row>
        <row r="42">
          <cell r="E42">
            <v>67</v>
          </cell>
        </row>
        <row r="44">
          <cell r="E44">
            <v>68</v>
          </cell>
        </row>
        <row r="47">
          <cell r="E47">
            <v>248</v>
          </cell>
        </row>
        <row r="50">
          <cell r="E50">
            <v>296.42750000000001</v>
          </cell>
        </row>
        <row r="56">
          <cell r="E56">
            <v>1334.5</v>
          </cell>
        </row>
        <row r="59">
          <cell r="E59">
            <v>1549</v>
          </cell>
        </row>
        <row r="63">
          <cell r="E63">
            <v>4</v>
          </cell>
        </row>
        <row r="71">
          <cell r="E71">
            <v>41</v>
          </cell>
        </row>
        <row r="93">
          <cell r="E93">
            <v>45</v>
          </cell>
        </row>
        <row r="94">
          <cell r="E94">
            <v>3</v>
          </cell>
        </row>
        <row r="95">
          <cell r="E95">
            <v>128.66666666666666</v>
          </cell>
        </row>
        <row r="96">
          <cell r="E96">
            <v>66</v>
          </cell>
        </row>
        <row r="98">
          <cell r="E98">
            <v>396.5</v>
          </cell>
        </row>
        <row r="99">
          <cell r="E99">
            <v>723</v>
          </cell>
        </row>
        <row r="119">
          <cell r="D119">
            <v>24732.067659221993</v>
          </cell>
        </row>
        <row r="122">
          <cell r="D122">
            <v>4946.4135318443987</v>
          </cell>
        </row>
        <row r="123">
          <cell r="D123">
            <v>4946.4135318443987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1">
          <cell r="AH21">
            <v>2497.166666666667</v>
          </cell>
        </row>
      </sheetData>
      <sheetData sheetId="20">
        <row r="26">
          <cell r="U26">
            <v>23.728609710454162</v>
          </cell>
        </row>
        <row r="27">
          <cell r="U27">
            <v>25.105100353931228</v>
          </cell>
        </row>
        <row r="28">
          <cell r="U28">
            <v>9.5123337150853828</v>
          </cell>
        </row>
        <row r="29">
          <cell r="U29">
            <v>71.812524058473997</v>
          </cell>
        </row>
        <row r="31">
          <cell r="R31">
            <v>11.217160954032876</v>
          </cell>
        </row>
        <row r="32">
          <cell r="R32">
            <v>11.867865621858398</v>
          </cell>
        </row>
        <row r="33">
          <cell r="R33">
            <v>4.4967395744039989</v>
          </cell>
        </row>
        <row r="34">
          <cell r="R34">
            <v>33.947738645824074</v>
          </cell>
        </row>
        <row r="39">
          <cell r="R39">
            <v>570903</v>
          </cell>
          <cell r="S39">
            <v>574223.5</v>
          </cell>
        </row>
        <row r="43">
          <cell r="R43">
            <v>570903</v>
          </cell>
          <cell r="S43">
            <v>574223.5</v>
          </cell>
        </row>
        <row r="59">
          <cell r="R59">
            <v>630252.99999999988</v>
          </cell>
          <cell r="S59">
            <v>884032.33333333349</v>
          </cell>
        </row>
        <row r="60">
          <cell r="R60">
            <v>2724304</v>
          </cell>
          <cell r="S60">
            <v>7390879.5000000009</v>
          </cell>
        </row>
        <row r="63">
          <cell r="R63">
            <v>630252.99999999988</v>
          </cell>
          <cell r="S63">
            <v>884032.33333333349</v>
          </cell>
        </row>
        <row r="64">
          <cell r="R64">
            <v>2724304</v>
          </cell>
          <cell r="S64">
            <v>7390879.5000000009</v>
          </cell>
        </row>
        <row r="67">
          <cell r="R67">
            <v>630252.99999999988</v>
          </cell>
          <cell r="S67">
            <v>884032.33333333349</v>
          </cell>
        </row>
        <row r="68">
          <cell r="R68">
            <v>2724304</v>
          </cell>
          <cell r="S68">
            <v>7390879.5000000009</v>
          </cell>
        </row>
        <row r="71">
          <cell r="R71">
            <v>630252.99999999988</v>
          </cell>
          <cell r="S71">
            <v>884032.33333333349</v>
          </cell>
        </row>
        <row r="72">
          <cell r="R72">
            <v>2724304</v>
          </cell>
          <cell r="S72">
            <v>7390879.5000000009</v>
          </cell>
        </row>
        <row r="75">
          <cell r="S75">
            <v>884032.33333333349</v>
          </cell>
        </row>
        <row r="76">
          <cell r="S76">
            <v>7390879.5000000009</v>
          </cell>
        </row>
        <row r="78">
          <cell r="R78">
            <v>214136.49999999997</v>
          </cell>
          <cell r="S78">
            <v>214136.49999999997</v>
          </cell>
        </row>
        <row r="79">
          <cell r="R79">
            <v>214136.49999999997</v>
          </cell>
          <cell r="S79">
            <v>214136.49999999997</v>
          </cell>
        </row>
        <row r="81">
          <cell r="R81">
            <v>1297</v>
          </cell>
        </row>
        <row r="88">
          <cell r="T88">
            <v>2505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9 СТС"/>
      <sheetName val="Расчет Удельных прил.9.1. "/>
    </sheetNames>
    <sheetDataSet>
      <sheetData sheetId="0">
        <row r="47">
          <cell r="T47">
            <v>1323732</v>
          </cell>
          <cell r="U47">
            <v>2244659.666666667</v>
          </cell>
        </row>
        <row r="51">
          <cell r="T51">
            <v>1323732</v>
          </cell>
          <cell r="U51">
            <v>2244659.666666667</v>
          </cell>
        </row>
        <row r="55">
          <cell r="T55">
            <v>1323732</v>
          </cell>
          <cell r="U55">
            <v>2244659.666666667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АНАЛИЗ"/>
      <sheetName val="12.Анализ производства"/>
      <sheetName val="Приложение 4 (производство)"/>
      <sheetName val="Приложение 5 (НВВ)"/>
      <sheetName val="Приложение 5 (НВВ) (2)"/>
      <sheetName val=".Приложение 6 (кальк) "/>
      <sheetName val="Приложение 7 "/>
      <sheetName val="Приложение 6 (кальк) +льг"/>
      <sheetName val="Приложение 7.1"/>
      <sheetName val="Приложение 7.2"/>
      <sheetName val="Приложение 7.3"/>
      <sheetName val="Таблица 7.4 разраб_ ПСД"/>
      <sheetName val="Приложение 7.5"/>
      <sheetName val="Приложение 7.6"/>
      <sheetName val="Приложение 7.7"/>
      <sheetName val="Таблица 7.8 прям"/>
      <sheetName val="Таблица 7.9 косв"/>
      <sheetName val=" Прил 8 инвест за 3 года "/>
      <sheetName val="Приложение 9 СТС"/>
      <sheetName val="Расчет Удельных прил.9.1. "/>
      <sheetName val="Аналитика спроса исп"/>
      <sheetName val="Аналитика спроса закл."/>
    </sheetNames>
    <sheetDataSet>
      <sheetData sheetId="0"/>
      <sheetData sheetId="1"/>
      <sheetData sheetId="2"/>
      <sheetData sheetId="3">
        <row r="22">
          <cell r="K22">
            <v>4223.2639846356742</v>
          </cell>
        </row>
        <row r="23">
          <cell r="K23">
            <v>2305.920854650009</v>
          </cell>
        </row>
        <row r="24">
          <cell r="K24">
            <v>52614.016113320577</v>
          </cell>
        </row>
        <row r="25">
          <cell r="K25">
            <v>15994.660898449452</v>
          </cell>
        </row>
        <row r="26">
          <cell r="K26">
            <v>33361.513343518665</v>
          </cell>
        </row>
        <row r="27">
          <cell r="K27">
            <v>2601.0315972533799</v>
          </cell>
        </row>
        <row r="28">
          <cell r="K28">
            <v>1776.4201615929878</v>
          </cell>
        </row>
        <row r="30">
          <cell r="K30">
            <v>3121.6163171208086</v>
          </cell>
        </row>
        <row r="31">
          <cell r="K31">
            <v>905.96406005684321</v>
          </cell>
        </row>
        <row r="32">
          <cell r="K32">
            <v>120.99110761283298</v>
          </cell>
        </row>
        <row r="33">
          <cell r="K33">
            <v>56.801644976216025</v>
          </cell>
        </row>
        <row r="35">
          <cell r="K35">
            <v>8408.9686092239335</v>
          </cell>
        </row>
        <row r="38">
          <cell r="K38">
            <v>8408.9686092239335</v>
          </cell>
        </row>
      </sheetData>
      <sheetData sheetId="4"/>
      <sheetData sheetId="5">
        <row r="15">
          <cell r="D15">
            <v>1557337.5391178385</v>
          </cell>
          <cell r="E15">
            <v>309.59674146921265</v>
          </cell>
        </row>
        <row r="16">
          <cell r="D16">
            <v>326463.29310173029</v>
          </cell>
          <cell r="E16">
            <v>1103.5</v>
          </cell>
        </row>
        <row r="17">
          <cell r="D17">
            <v>1283745.8232794616</v>
          </cell>
          <cell r="E17">
            <v>4266.5</v>
          </cell>
        </row>
        <row r="18">
          <cell r="D18">
            <v>61694.38524718082</v>
          </cell>
          <cell r="E18">
            <v>1620.5</v>
          </cell>
        </row>
        <row r="19">
          <cell r="D19">
            <v>775353.25929765776</v>
          </cell>
          <cell r="E19">
            <v>16180.5</v>
          </cell>
        </row>
        <row r="21">
          <cell r="D21">
            <v>12338.877049436163</v>
          </cell>
        </row>
        <row r="22">
          <cell r="D22">
            <v>12338.877049436163</v>
          </cell>
        </row>
        <row r="108">
          <cell r="D108">
            <v>1833024.4104494334</v>
          </cell>
        </row>
        <row r="109">
          <cell r="D109">
            <v>374181.63540893514</v>
          </cell>
        </row>
        <row r="110">
          <cell r="D110">
            <v>1471387.8152739643</v>
          </cell>
        </row>
        <row r="111">
          <cell r="D111">
            <v>65273.26092022119</v>
          </cell>
        </row>
        <row r="112">
          <cell r="D112">
            <v>820331.30562383879</v>
          </cell>
        </row>
        <row r="114">
          <cell r="D114">
            <v>13054.652184044238</v>
          </cell>
        </row>
        <row r="115">
          <cell r="D115">
            <v>13054.652184044238</v>
          </cell>
        </row>
        <row r="119">
          <cell r="D119">
            <v>483918.44435865042</v>
          </cell>
        </row>
        <row r="120">
          <cell r="D120">
            <v>96018.615618155993</v>
          </cell>
        </row>
        <row r="121">
          <cell r="D121">
            <v>377572.30096454761</v>
          </cell>
        </row>
        <row r="123">
          <cell r="D123">
            <v>310823.89737604582</v>
          </cell>
        </row>
        <row r="130">
          <cell r="D130">
            <v>2478542.2868333058</v>
          </cell>
        </row>
        <row r="131">
          <cell r="D131">
            <v>1120275.3753121945</v>
          </cell>
        </row>
        <row r="132">
          <cell r="D132">
            <v>4405239.0096172765</v>
          </cell>
        </row>
        <row r="133">
          <cell r="D133">
            <v>186712.56255203241</v>
          </cell>
        </row>
        <row r="134">
          <cell r="D134">
            <v>2346537.5876024542</v>
          </cell>
        </row>
        <row r="136">
          <cell r="D136">
            <v>37342.512510406479</v>
          </cell>
        </row>
        <row r="137">
          <cell r="D137">
            <v>37342.512510406479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АНАЛИЗ"/>
      <sheetName val="12.Анализ производства"/>
      <sheetName val="Приложение 4 (производство)"/>
      <sheetName val="Приложение 5 (НВВ)"/>
      <sheetName val="Приложение 5 (НВВ) (2)"/>
      <sheetName val=".Приложение 6 (кальк) "/>
      <sheetName val="Приложение 7 "/>
      <sheetName val="Приложение 6 (кальк) +льг"/>
      <sheetName val="Приложение 7.1"/>
      <sheetName val="Приложение 7.2"/>
      <sheetName val="Приложение 7.3"/>
      <sheetName val="Таблица 7.4 разраб_ ПСД"/>
      <sheetName val="Приложение 7.5"/>
      <sheetName val="Приложение 7.6"/>
      <sheetName val="Приложение 7.7"/>
      <sheetName val="Таблица 7.8 прям"/>
      <sheetName val="Таблица 7.9 косв"/>
      <sheetName val=" Прил 8 инвест за 3 года "/>
      <sheetName val="Приложение 9 СТС"/>
      <sheetName val="Расчет Удельных прил.9.1. "/>
      <sheetName val="Аналитика спроса исп"/>
      <sheetName val="Аналитика спроса закл."/>
    </sheetNames>
    <sheetDataSet>
      <sheetData sheetId="0"/>
      <sheetData sheetId="1"/>
      <sheetData sheetId="2"/>
      <sheetData sheetId="3">
        <row r="40">
          <cell r="K40">
            <v>109864.12467183718</v>
          </cell>
        </row>
      </sheetData>
      <sheetData sheetId="4"/>
      <sheetData sheetId="5">
        <row r="42">
          <cell r="D42">
            <v>2022864.0437130001</v>
          </cell>
        </row>
        <row r="44">
          <cell r="D44">
            <v>21224071.933568332</v>
          </cell>
        </row>
        <row r="47">
          <cell r="D47">
            <v>429138.27004999999</v>
          </cell>
        </row>
        <row r="50">
          <cell r="D50">
            <v>27493649.869989172</v>
          </cell>
        </row>
        <row r="56">
          <cell r="D56">
            <v>474434.94017000002</v>
          </cell>
        </row>
        <row r="59">
          <cell r="D59">
            <v>2870549.0187349999</v>
          </cell>
        </row>
        <row r="63">
          <cell r="D63">
            <v>115286.65659000003</v>
          </cell>
        </row>
        <row r="71">
          <cell r="D71">
            <v>266155.61459666671</v>
          </cell>
        </row>
        <row r="93">
          <cell r="D93">
            <v>381707.1</v>
          </cell>
        </row>
        <row r="94">
          <cell r="D94">
            <v>25447.14</v>
          </cell>
        </row>
        <row r="95">
          <cell r="D95">
            <v>1091399.56</v>
          </cell>
        </row>
        <row r="96">
          <cell r="D96">
            <v>559837.07999999996</v>
          </cell>
        </row>
        <row r="98">
          <cell r="D98">
            <v>3363263.67</v>
          </cell>
        </row>
        <row r="99">
          <cell r="D99">
            <v>6132760.7400000002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АНАЛИЗ"/>
      <sheetName val="12.Анализ производства"/>
      <sheetName val="Приложение 4 (производство)"/>
      <sheetName val="Приложение 5 (НВВ)"/>
      <sheetName val="Приложение 5 (НВВ) (2)"/>
      <sheetName val=".Приложение 6 (кальк) "/>
      <sheetName val="Приложение 7 "/>
      <sheetName val="Приложение 6 (кальк) +льг"/>
      <sheetName val="Приложение 7.1"/>
      <sheetName val="Приложение 7.2"/>
      <sheetName val="Приложение 7.3"/>
      <sheetName val="Таблица 7.4 разраб_ ПСД"/>
      <sheetName val="Приложение 7.5"/>
      <sheetName val="Приложение 7.6"/>
      <sheetName val="Приложение 7.7"/>
      <sheetName val="Таблица 7.8 прям"/>
      <sheetName val="Таблица 7.9 косв"/>
      <sheetName val=" Прил 8 инвест за 3 года "/>
      <sheetName val="Приложение 9 СТС"/>
      <sheetName val="Расчет Удельных прил.9.1. "/>
      <sheetName val="Аналитика спроса исп"/>
      <sheetName val="Аналитика спроса закл."/>
    </sheetNames>
    <sheetDataSet>
      <sheetData sheetId="0" refreshError="1"/>
      <sheetData sheetId="1" refreshError="1"/>
      <sheetData sheetId="2" refreshError="1"/>
      <sheetData sheetId="3">
        <row r="22">
          <cell r="H22">
            <v>1218.7630000000001</v>
          </cell>
        </row>
        <row r="23">
          <cell r="H23">
            <v>665.45</v>
          </cell>
        </row>
        <row r="24">
          <cell r="H24">
            <v>23975.622000000003</v>
          </cell>
        </row>
        <row r="25">
          <cell r="H25">
            <v>6631.0169999999998</v>
          </cell>
        </row>
        <row r="26">
          <cell r="H26">
            <v>9627.5720000000001</v>
          </cell>
        </row>
        <row r="27">
          <cell r="H27">
            <v>750.61400000000003</v>
          </cell>
        </row>
        <row r="28">
          <cell r="H28">
            <v>512.64499999999998</v>
          </cell>
        </row>
        <row r="29">
          <cell r="H29">
            <v>8364.3130000000001</v>
          </cell>
        </row>
        <row r="30">
          <cell r="H30">
            <v>900.846</v>
          </cell>
        </row>
        <row r="31">
          <cell r="H31">
            <v>261.44600000000003</v>
          </cell>
        </row>
        <row r="32">
          <cell r="H32">
            <v>34.915999999999997</v>
          </cell>
        </row>
        <row r="33">
          <cell r="H33">
            <v>16.392000000000003</v>
          </cell>
        </row>
        <row r="34">
          <cell r="H34">
            <v>7150.7129999999997</v>
          </cell>
        </row>
        <row r="35">
          <cell r="H35">
            <v>2426.6869999999999</v>
          </cell>
        </row>
        <row r="38">
          <cell r="H38">
            <v>2426.6869999999999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 АНАЛИЗ"/>
      <sheetName val="12.Анализ производства"/>
      <sheetName val="12. Анализ производства"/>
      <sheetName val="Приложение 4 (производство)"/>
      <sheetName val="Аналитика спроса исп"/>
      <sheetName val="Аналитика спроса закл."/>
      <sheetName val="Приложение 5 (НВВ)"/>
      <sheetName val=".Приложение 6 (кальк) "/>
      <sheetName val="Приложение 7 "/>
      <sheetName val="Приложение 6 (кальк) +льг"/>
      <sheetName val="Приложение 7.1"/>
      <sheetName val="Приложение 7.2"/>
      <sheetName val="Приложение 7.3"/>
      <sheetName val="Таблица 7.4 разраб_ ПСД"/>
      <sheetName val="Приложение 7.5"/>
      <sheetName val="Приложение 7.6"/>
      <sheetName val="Приложение 7.7"/>
      <sheetName val="Таблица 7.8 прям"/>
      <sheetName val="Таблица 7.9 косв"/>
      <sheetName val=" Прил 8 инвест за 3 года "/>
      <sheetName val="Приложение 9 СТС"/>
      <sheetName val="Реестр по ТП ВЭ к ТСО и ФСК"/>
      <sheetName val="Расчет Удельных прил.9.1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4">
          <cell r="N24">
            <v>10.300666666666666</v>
          </cell>
          <cell r="R24">
            <v>4.7244999999999999</v>
          </cell>
        </row>
        <row r="29">
          <cell r="N29">
            <v>0.12</v>
          </cell>
          <cell r="R29">
            <v>2.5999999999999999E-2</v>
          </cell>
        </row>
        <row r="30">
          <cell r="N30">
            <v>5.2000000000000005E-2</v>
          </cell>
        </row>
        <row r="35">
          <cell r="N35">
            <v>0.87</v>
          </cell>
          <cell r="R35">
            <v>6.4899999999999999E-2</v>
          </cell>
        </row>
        <row r="46">
          <cell r="AN46">
            <v>9.7523333333333326</v>
          </cell>
        </row>
        <row r="51">
          <cell r="R51">
            <v>2.7000000000000003E-2</v>
          </cell>
        </row>
        <row r="57">
          <cell r="N57">
            <v>7.0000000000000007E-2</v>
          </cell>
          <cell r="R57">
            <v>0.12833333333333333</v>
          </cell>
        </row>
        <row r="68">
          <cell r="AN68">
            <v>12.633166666666668</v>
          </cell>
        </row>
        <row r="71">
          <cell r="R71">
            <v>6.2333333333333331E-2</v>
          </cell>
        </row>
        <row r="90">
          <cell r="AN90">
            <v>0.218</v>
          </cell>
        </row>
        <row r="123">
          <cell r="AN123">
            <v>1.319</v>
          </cell>
        </row>
      </sheetData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.&#1056;Box@ve.mrsk-y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J54"/>
  <sheetViews>
    <sheetView tabSelected="1" view="pageBreakPreview" zoomScaleSheetLayoutView="100" workbookViewId="0">
      <selection activeCell="A8" sqref="A8:I8"/>
    </sheetView>
  </sheetViews>
  <sheetFormatPr defaultRowHeight="12.75" x14ac:dyDescent="0.2"/>
  <cols>
    <col min="4" max="4" width="5.85546875" customWidth="1"/>
    <col min="9" max="9" width="16.85546875" customWidth="1"/>
  </cols>
  <sheetData>
    <row r="1" spans="1:9" x14ac:dyDescent="0.2">
      <c r="A1" s="2"/>
      <c r="B1" s="2"/>
      <c r="C1" s="2"/>
      <c r="D1" s="2"/>
      <c r="E1" s="2"/>
      <c r="F1" s="221" t="s">
        <v>226</v>
      </c>
      <c r="G1" s="221"/>
      <c r="H1" s="221"/>
      <c r="I1" s="221"/>
    </row>
    <row r="2" spans="1:9" ht="31.5" customHeight="1" x14ac:dyDescent="0.2">
      <c r="A2" s="2"/>
      <c r="B2" s="2"/>
      <c r="C2" s="2"/>
      <c r="D2" s="2"/>
      <c r="E2" s="2"/>
      <c r="F2" s="222" t="s">
        <v>98</v>
      </c>
      <c r="G2" s="222"/>
      <c r="H2" s="222"/>
      <c r="I2" s="22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23" t="s">
        <v>99</v>
      </c>
      <c r="B6" s="223"/>
      <c r="C6" s="223"/>
      <c r="D6" s="223"/>
      <c r="E6" s="223"/>
      <c r="F6" s="223"/>
      <c r="G6" s="223"/>
      <c r="H6" s="223"/>
      <c r="I6" s="223"/>
    </row>
    <row r="7" spans="1:9" ht="18.75" x14ac:dyDescent="0.3">
      <c r="A7" s="223" t="s">
        <v>100</v>
      </c>
      <c r="B7" s="223"/>
      <c r="C7" s="223"/>
      <c r="D7" s="223"/>
      <c r="E7" s="223"/>
      <c r="F7" s="223"/>
      <c r="G7" s="223"/>
      <c r="H7" s="223"/>
      <c r="I7" s="223"/>
    </row>
    <row r="8" spans="1:9" ht="18.75" customHeight="1" x14ac:dyDescent="0.3">
      <c r="A8" s="224" t="s">
        <v>235</v>
      </c>
      <c r="B8" s="224"/>
      <c r="C8" s="224"/>
      <c r="D8" s="224"/>
      <c r="E8" s="224"/>
      <c r="F8" s="224"/>
      <c r="G8" s="224"/>
      <c r="H8" s="224"/>
      <c r="I8" s="224"/>
    </row>
    <row r="9" spans="1:9" ht="18.75" customHeight="1" x14ac:dyDescent="0.3">
      <c r="A9" s="5"/>
      <c r="B9" s="5"/>
      <c r="C9" s="5"/>
      <c r="D9" s="5"/>
      <c r="E9" s="5"/>
      <c r="F9" s="5"/>
      <c r="G9" s="5"/>
      <c r="H9" s="5"/>
      <c r="I9" s="5"/>
    </row>
    <row r="10" spans="1:9" ht="18.75" x14ac:dyDescent="0.3">
      <c r="A10" s="5"/>
      <c r="B10" s="5"/>
      <c r="C10" s="5"/>
      <c r="D10" s="5"/>
      <c r="E10" s="5"/>
      <c r="F10" s="5"/>
      <c r="G10" s="5"/>
      <c r="H10" s="5"/>
      <c r="I10" s="5"/>
    </row>
    <row r="11" spans="1:9" ht="45.75" customHeight="1" x14ac:dyDescent="0.3">
      <c r="A11" s="60" t="s">
        <v>101</v>
      </c>
      <c r="B11" s="58"/>
      <c r="C11" s="58"/>
      <c r="D11" s="59"/>
      <c r="E11" s="227" t="s">
        <v>249</v>
      </c>
      <c r="F11" s="227"/>
      <c r="G11" s="227"/>
      <c r="H11" s="227"/>
      <c r="I11" s="227"/>
    </row>
    <row r="12" spans="1:9" ht="18.75" x14ac:dyDescent="0.3">
      <c r="A12" s="5"/>
      <c r="B12" s="5"/>
      <c r="C12" s="5"/>
      <c r="D12" s="5"/>
      <c r="E12" s="24"/>
      <c r="F12" s="24"/>
      <c r="G12" s="24"/>
      <c r="H12" s="24"/>
      <c r="I12" s="24"/>
    </row>
    <row r="13" spans="1:9" ht="18.75" x14ac:dyDescent="0.3">
      <c r="A13" s="58" t="s">
        <v>102</v>
      </c>
      <c r="B13" s="58"/>
      <c r="C13" s="58"/>
      <c r="D13" s="59"/>
      <c r="E13" s="228" t="s">
        <v>236</v>
      </c>
      <c r="F13" s="228"/>
      <c r="G13" s="228"/>
      <c r="H13" s="228"/>
      <c r="I13" s="228"/>
    </row>
    <row r="14" spans="1:9" ht="18.75" x14ac:dyDescent="0.3">
      <c r="A14" s="5"/>
      <c r="B14" s="5"/>
      <c r="C14" s="5"/>
      <c r="D14" s="5"/>
      <c r="E14" s="24"/>
      <c r="F14" s="24"/>
      <c r="G14" s="24"/>
      <c r="H14" s="24"/>
      <c r="I14" s="24"/>
    </row>
    <row r="15" spans="1:9" ht="15.75" x14ac:dyDescent="0.25">
      <c r="A15" s="226" t="s">
        <v>103</v>
      </c>
      <c r="B15" s="226"/>
      <c r="C15" s="226"/>
      <c r="D15" s="226"/>
      <c r="E15" s="228" t="s">
        <v>237</v>
      </c>
      <c r="F15" s="228"/>
      <c r="G15" s="228"/>
      <c r="H15" s="228"/>
      <c r="I15" s="228"/>
    </row>
    <row r="16" spans="1:9" ht="18.75" x14ac:dyDescent="0.3">
      <c r="A16" s="5"/>
      <c r="B16" s="5"/>
      <c r="C16" s="5"/>
      <c r="D16" s="5"/>
      <c r="E16" s="24"/>
      <c r="F16" s="24"/>
      <c r="G16" s="24"/>
      <c r="H16" s="24"/>
      <c r="I16" s="24"/>
    </row>
    <row r="17" spans="1:10" ht="15.75" x14ac:dyDescent="0.25">
      <c r="A17" s="226" t="s">
        <v>104</v>
      </c>
      <c r="B17" s="226"/>
      <c r="C17" s="226"/>
      <c r="D17" s="226"/>
      <c r="E17" s="228" t="s">
        <v>111</v>
      </c>
      <c r="F17" s="228"/>
      <c r="G17" s="228"/>
      <c r="H17" s="228"/>
      <c r="I17" s="228"/>
    </row>
    <row r="18" spans="1:10" ht="18.75" x14ac:dyDescent="0.3">
      <c r="A18" s="5"/>
      <c r="B18" s="5"/>
      <c r="C18" s="5"/>
      <c r="D18" s="5"/>
      <c r="E18" s="24"/>
      <c r="F18" s="24"/>
      <c r="G18" s="24"/>
      <c r="H18" s="24"/>
      <c r="I18" s="24"/>
      <c r="J18" s="47"/>
    </row>
    <row r="19" spans="1:10" ht="15.75" x14ac:dyDescent="0.25">
      <c r="A19" s="226" t="s">
        <v>105</v>
      </c>
      <c r="B19" s="226"/>
      <c r="C19" s="226"/>
      <c r="D19" s="226"/>
      <c r="E19" s="228">
        <v>6164266561</v>
      </c>
      <c r="F19" s="228"/>
      <c r="G19" s="228"/>
      <c r="H19" s="228"/>
      <c r="I19" s="228"/>
    </row>
    <row r="20" spans="1:10" ht="18.75" x14ac:dyDescent="0.3">
      <c r="A20" s="5"/>
      <c r="B20" s="5"/>
      <c r="C20" s="5"/>
      <c r="D20" s="5"/>
      <c r="E20" s="24"/>
      <c r="F20" s="24"/>
      <c r="G20" s="24"/>
      <c r="H20" s="24"/>
      <c r="I20" s="24"/>
    </row>
    <row r="21" spans="1:10" ht="15.75" x14ac:dyDescent="0.25">
      <c r="A21" s="226" t="s">
        <v>106</v>
      </c>
      <c r="B21" s="226"/>
      <c r="C21" s="226"/>
      <c r="D21" s="226"/>
      <c r="E21" s="228">
        <v>616401001</v>
      </c>
      <c r="F21" s="228"/>
      <c r="G21" s="228"/>
      <c r="H21" s="228"/>
      <c r="I21" s="228"/>
    </row>
    <row r="22" spans="1:10" ht="18.75" x14ac:dyDescent="0.3">
      <c r="A22" s="5"/>
      <c r="B22" s="5"/>
      <c r="C22" s="5"/>
      <c r="D22" s="5"/>
      <c r="E22" s="24"/>
      <c r="F22" s="24"/>
      <c r="G22" s="24"/>
      <c r="H22" s="24"/>
      <c r="I22" s="24"/>
    </row>
    <row r="23" spans="1:10" ht="55.5" customHeight="1" x14ac:dyDescent="0.25">
      <c r="A23" s="225" t="s">
        <v>107</v>
      </c>
      <c r="B23" s="225"/>
      <c r="C23" s="225"/>
      <c r="D23" s="225"/>
      <c r="E23" s="227" t="s">
        <v>238</v>
      </c>
      <c r="F23" s="227"/>
      <c r="G23" s="227"/>
      <c r="H23" s="227"/>
      <c r="I23" s="227"/>
    </row>
    <row r="24" spans="1:10" ht="18.75" x14ac:dyDescent="0.3">
      <c r="A24" s="5"/>
      <c r="B24" s="5"/>
      <c r="C24" s="5"/>
      <c r="D24" s="5"/>
      <c r="E24" s="24"/>
      <c r="F24" s="24"/>
      <c r="G24" s="24"/>
      <c r="H24" s="24"/>
      <c r="I24" s="24"/>
    </row>
    <row r="25" spans="1:10" ht="15.75" x14ac:dyDescent="0.25">
      <c r="A25" s="226" t="s">
        <v>108</v>
      </c>
      <c r="B25" s="226"/>
      <c r="C25" s="226"/>
      <c r="D25" s="226"/>
      <c r="E25" s="230" t="s">
        <v>239</v>
      </c>
      <c r="F25" s="228"/>
      <c r="G25" s="228"/>
      <c r="H25" s="228"/>
      <c r="I25" s="228"/>
    </row>
    <row r="26" spans="1:10" ht="18.75" x14ac:dyDescent="0.3">
      <c r="A26" s="5"/>
      <c r="B26" s="5"/>
      <c r="C26" s="5"/>
      <c r="D26" s="5"/>
      <c r="E26" s="24"/>
      <c r="F26" s="24"/>
      <c r="G26" s="24"/>
      <c r="H26" s="24"/>
      <c r="I26" s="24"/>
    </row>
    <row r="27" spans="1:10" ht="45" customHeight="1" x14ac:dyDescent="0.2">
      <c r="A27" s="225" t="s">
        <v>109</v>
      </c>
      <c r="B27" s="225"/>
      <c r="C27" s="225"/>
      <c r="D27" s="225"/>
      <c r="E27" s="229" t="s">
        <v>240</v>
      </c>
      <c r="F27" s="229"/>
      <c r="G27" s="229"/>
      <c r="H27" s="229"/>
      <c r="I27" s="229"/>
    </row>
    <row r="28" spans="1:10" ht="18.75" x14ac:dyDescent="0.3">
      <c r="A28" s="5"/>
      <c r="B28" s="5"/>
      <c r="C28" s="5"/>
      <c r="D28" s="5"/>
      <c r="E28" s="24"/>
      <c r="F28" s="24"/>
      <c r="G28" s="24"/>
      <c r="H28" s="24"/>
      <c r="I28" s="24"/>
    </row>
    <row r="29" spans="1:10" ht="15.75" customHeight="1" x14ac:dyDescent="0.25">
      <c r="A29" s="226" t="s">
        <v>110</v>
      </c>
      <c r="B29" s="226"/>
      <c r="C29" s="226"/>
      <c r="D29" s="226"/>
      <c r="E29" s="229" t="s">
        <v>241</v>
      </c>
      <c r="F29" s="229"/>
      <c r="G29" s="229"/>
      <c r="H29" s="229"/>
      <c r="I29" s="229"/>
    </row>
    <row r="30" spans="1:10" ht="18.75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10" ht="18.75" x14ac:dyDescent="0.3">
      <c r="A31" s="5"/>
      <c r="B31" s="5"/>
      <c r="C31" s="5"/>
      <c r="D31" s="5"/>
      <c r="E31" s="5"/>
      <c r="F31" s="5"/>
      <c r="G31" s="5"/>
      <c r="H31" s="5"/>
      <c r="I31" s="5"/>
    </row>
    <row r="32" spans="1:10" ht="18.75" x14ac:dyDescent="0.3">
      <c r="A32" s="5"/>
      <c r="B32" s="5"/>
      <c r="C32" s="5"/>
      <c r="D32" s="5"/>
      <c r="E32" s="5"/>
      <c r="F32" s="5"/>
      <c r="G32" s="5"/>
      <c r="H32" s="5"/>
      <c r="I32" s="5"/>
    </row>
    <row r="33" spans="1:9" ht="18.75" x14ac:dyDescent="0.3">
      <c r="A33" s="5"/>
      <c r="B33" s="5"/>
      <c r="C33" s="5"/>
      <c r="D33" s="5"/>
      <c r="E33" s="5"/>
      <c r="F33" s="5"/>
      <c r="G33" s="5"/>
      <c r="H33" s="5"/>
      <c r="I33" s="5"/>
    </row>
    <row r="34" spans="1:9" ht="18.75" x14ac:dyDescent="0.3">
      <c r="A34" s="5"/>
      <c r="B34" s="5"/>
      <c r="C34" s="5"/>
      <c r="D34" s="5"/>
      <c r="E34" s="5"/>
      <c r="F34" s="5"/>
      <c r="G34" s="5"/>
      <c r="H34" s="5"/>
      <c r="I34" s="5"/>
    </row>
    <row r="35" spans="1:9" ht="18.75" x14ac:dyDescent="0.3">
      <c r="A35" s="5"/>
      <c r="B35" s="5"/>
      <c r="C35" s="5"/>
      <c r="D35" s="5"/>
      <c r="E35" s="5"/>
      <c r="F35" s="5"/>
      <c r="G35" s="5"/>
      <c r="H35" s="5"/>
      <c r="I35" s="5"/>
    </row>
    <row r="36" spans="1:9" ht="18.75" x14ac:dyDescent="0.3">
      <c r="A36" s="5"/>
      <c r="B36" s="5"/>
      <c r="C36" s="5"/>
      <c r="D36" s="5"/>
      <c r="E36" s="5"/>
      <c r="F36" s="5"/>
      <c r="G36" s="5"/>
      <c r="H36" s="5"/>
      <c r="I36" s="5"/>
    </row>
    <row r="37" spans="1:9" ht="18.75" x14ac:dyDescent="0.3">
      <c r="A37" s="5"/>
      <c r="B37" s="5"/>
      <c r="C37" s="5"/>
      <c r="D37" s="5"/>
      <c r="E37" s="5"/>
      <c r="F37" s="5"/>
      <c r="G37" s="5"/>
      <c r="H37" s="5"/>
      <c r="I37" s="5"/>
    </row>
    <row r="38" spans="1:9" ht="18.75" x14ac:dyDescent="0.3">
      <c r="A38" s="5"/>
      <c r="B38" s="5"/>
      <c r="C38" s="5"/>
      <c r="D38" s="5"/>
      <c r="E38" s="5"/>
      <c r="F38" s="5"/>
      <c r="G38" s="5"/>
      <c r="H38" s="5"/>
      <c r="I38" s="5"/>
    </row>
    <row r="39" spans="1:9" ht="18.75" x14ac:dyDescent="0.3">
      <c r="A39" s="5"/>
      <c r="B39" s="5"/>
      <c r="C39" s="5"/>
      <c r="D39" s="5"/>
      <c r="E39" s="5"/>
      <c r="F39" s="5"/>
      <c r="G39" s="5"/>
      <c r="H39" s="5"/>
      <c r="I39" s="5"/>
    </row>
    <row r="40" spans="1:9" ht="18.75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18.75" x14ac:dyDescent="0.3">
      <c r="A41" s="5"/>
      <c r="B41" s="5"/>
      <c r="C41" s="5"/>
      <c r="D41" s="5"/>
      <c r="E41" s="5"/>
      <c r="F41" s="5"/>
      <c r="G41" s="5"/>
      <c r="H41" s="5"/>
      <c r="I41" s="5"/>
    </row>
    <row r="42" spans="1:9" ht="18.75" x14ac:dyDescent="0.3">
      <c r="A42" s="5"/>
      <c r="B42" s="5"/>
      <c r="C42" s="5"/>
      <c r="D42" s="5"/>
      <c r="E42" s="5"/>
      <c r="F42" s="5"/>
      <c r="G42" s="5"/>
      <c r="H42" s="5"/>
      <c r="I42" s="5"/>
    </row>
    <row r="43" spans="1:9" ht="18.75" x14ac:dyDescent="0.3">
      <c r="A43" s="5"/>
      <c r="B43" s="5"/>
      <c r="C43" s="5"/>
      <c r="D43" s="5"/>
      <c r="E43" s="5"/>
      <c r="F43" s="5"/>
      <c r="G43" s="5"/>
      <c r="H43" s="5"/>
      <c r="I43" s="5"/>
    </row>
    <row r="44" spans="1:9" ht="18.75" x14ac:dyDescent="0.3">
      <c r="A44" s="5"/>
      <c r="B44" s="5"/>
      <c r="C44" s="5"/>
      <c r="D44" s="5"/>
      <c r="E44" s="5"/>
      <c r="F44" s="5"/>
      <c r="G44" s="5"/>
      <c r="H44" s="5"/>
      <c r="I44" s="5"/>
    </row>
    <row r="45" spans="1:9" ht="18.75" x14ac:dyDescent="0.3">
      <c r="A45" s="5"/>
      <c r="B45" s="5"/>
      <c r="C45" s="5"/>
      <c r="D45" s="5"/>
      <c r="E45" s="5"/>
      <c r="F45" s="5"/>
      <c r="G45" s="5"/>
      <c r="H45" s="5"/>
      <c r="I45" s="5"/>
    </row>
    <row r="46" spans="1:9" ht="18.75" x14ac:dyDescent="0.3">
      <c r="A46" s="5"/>
      <c r="B46" s="5"/>
      <c r="C46" s="5"/>
      <c r="D46" s="5"/>
      <c r="E46" s="5"/>
      <c r="F46" s="5"/>
      <c r="G46" s="5"/>
      <c r="H46" s="5"/>
      <c r="I46" s="5"/>
    </row>
    <row r="47" spans="1:9" ht="18.75" x14ac:dyDescent="0.3">
      <c r="A47" s="5"/>
      <c r="B47" s="5"/>
      <c r="C47" s="5"/>
      <c r="D47" s="5"/>
      <c r="E47" s="5"/>
      <c r="F47" s="5"/>
      <c r="G47" s="5"/>
      <c r="H47" s="5"/>
      <c r="I47" s="5"/>
    </row>
    <row r="48" spans="1:9" ht="18.75" x14ac:dyDescent="0.3">
      <c r="A48" s="5"/>
      <c r="B48" s="5"/>
      <c r="C48" s="5"/>
      <c r="D48" s="5"/>
      <c r="E48" s="5"/>
      <c r="F48" s="5"/>
      <c r="G48" s="5"/>
      <c r="H48" s="5"/>
      <c r="I48" s="5"/>
    </row>
    <row r="49" spans="1:9" ht="18.75" x14ac:dyDescent="0.3">
      <c r="A49" s="5"/>
      <c r="B49" s="5"/>
      <c r="C49" s="5"/>
      <c r="D49" s="5"/>
      <c r="E49" s="5"/>
      <c r="F49" s="5"/>
      <c r="G49" s="5"/>
      <c r="H49" s="5"/>
      <c r="I49" s="5"/>
    </row>
    <row r="50" spans="1:9" ht="18.75" x14ac:dyDescent="0.3">
      <c r="A50" s="5"/>
      <c r="B50" s="5"/>
      <c r="C50" s="5"/>
      <c r="D50" s="5"/>
      <c r="E50" s="5"/>
      <c r="F50" s="5"/>
      <c r="G50" s="5"/>
      <c r="H50" s="5"/>
      <c r="I50" s="5"/>
    </row>
    <row r="51" spans="1:9" ht="18.75" x14ac:dyDescent="0.3">
      <c r="A51" s="5"/>
      <c r="B51" s="5"/>
      <c r="C51" s="5"/>
      <c r="D51" s="5"/>
      <c r="E51" s="5"/>
      <c r="F51" s="5"/>
      <c r="G51" s="5"/>
      <c r="H51" s="5"/>
      <c r="I51" s="5"/>
    </row>
    <row r="52" spans="1:9" ht="18.75" x14ac:dyDescent="0.3">
      <c r="A52" s="5"/>
      <c r="B52" s="5"/>
      <c r="C52" s="5"/>
      <c r="D52" s="5"/>
      <c r="E52" s="5"/>
      <c r="F52" s="5"/>
      <c r="G52" s="5"/>
      <c r="H52" s="5"/>
      <c r="I52" s="5"/>
    </row>
    <row r="53" spans="1:9" ht="18.75" x14ac:dyDescent="0.3">
      <c r="A53" s="5"/>
      <c r="B53" s="5"/>
      <c r="C53" s="5"/>
      <c r="D53" s="5"/>
      <c r="E53" s="5"/>
      <c r="F53" s="5"/>
      <c r="G53" s="5"/>
      <c r="H53" s="5"/>
      <c r="I53" s="5"/>
    </row>
    <row r="54" spans="1:9" ht="18.75" x14ac:dyDescent="0.3">
      <c r="A54" s="5"/>
      <c r="B54" s="5"/>
      <c r="C54" s="5"/>
      <c r="D54" s="5"/>
      <c r="E54" s="5"/>
      <c r="F54" s="5"/>
      <c r="G54" s="5"/>
      <c r="H54" s="5"/>
      <c r="I54" s="5"/>
    </row>
  </sheetData>
  <mergeCells count="23">
    <mergeCell ref="E23:I23"/>
    <mergeCell ref="E25:I25"/>
    <mergeCell ref="A23:D23"/>
    <mergeCell ref="A29:D29"/>
    <mergeCell ref="E11:I11"/>
    <mergeCell ref="E13:I13"/>
    <mergeCell ref="E15:I15"/>
    <mergeCell ref="E17:I17"/>
    <mergeCell ref="E29:I29"/>
    <mergeCell ref="A15:D15"/>
    <mergeCell ref="A25:D25"/>
    <mergeCell ref="A27:D27"/>
    <mergeCell ref="E19:I19"/>
    <mergeCell ref="E27:I27"/>
    <mergeCell ref="E21:I21"/>
    <mergeCell ref="A21:D21"/>
    <mergeCell ref="A17:D17"/>
    <mergeCell ref="A19:D19"/>
    <mergeCell ref="F1:I1"/>
    <mergeCell ref="F2:I2"/>
    <mergeCell ref="A6:I6"/>
    <mergeCell ref="A7:I7"/>
    <mergeCell ref="A8:I8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P95"/>
  <sheetViews>
    <sheetView view="pageBreakPreview" zoomScale="70" zoomScaleNormal="70" zoomScaleSheetLayoutView="70" workbookViewId="0">
      <selection activeCell="A6" sqref="A6:K6"/>
    </sheetView>
  </sheetViews>
  <sheetFormatPr defaultRowHeight="12.75" x14ac:dyDescent="0.2"/>
  <cols>
    <col min="1" max="1" width="7.5703125" customWidth="1"/>
    <col min="2" max="2" width="73.85546875" customWidth="1"/>
    <col min="3" max="3" width="11.28515625" customWidth="1"/>
    <col min="4" max="7" width="12.28515625" customWidth="1"/>
    <col min="8" max="9" width="12.140625" customWidth="1"/>
    <col min="10" max="10" width="12.28515625" customWidth="1"/>
    <col min="11" max="11" width="12.140625" customWidth="1"/>
    <col min="12" max="12" width="18.140625" customWidth="1"/>
    <col min="13" max="13" width="10.85546875" bestFit="1" customWidth="1"/>
  </cols>
  <sheetData>
    <row r="1" spans="1:16" s="1" customFormat="1" ht="15.75" customHeight="1" x14ac:dyDescent="0.2">
      <c r="D1" s="61"/>
      <c r="E1" s="255" t="s">
        <v>227</v>
      </c>
      <c r="F1" s="255"/>
      <c r="G1" s="255"/>
      <c r="H1" s="255"/>
      <c r="I1" s="62"/>
      <c r="J1" s="62"/>
      <c r="K1" s="62"/>
      <c r="L1" s="62"/>
    </row>
    <row r="2" spans="1:16" s="1" customFormat="1" ht="50.25" customHeight="1" x14ac:dyDescent="0.2">
      <c r="D2" s="63"/>
      <c r="E2" s="63"/>
      <c r="F2" s="255" t="s">
        <v>98</v>
      </c>
      <c r="G2" s="255"/>
      <c r="H2" s="255"/>
      <c r="I2" s="62"/>
      <c r="J2" s="62"/>
      <c r="K2" s="62"/>
      <c r="L2" s="62"/>
    </row>
    <row r="3" spans="1:16" s="1" customFormat="1" ht="15.75" customHeight="1" x14ac:dyDescent="0.2">
      <c r="D3" s="258"/>
      <c r="E3" s="258"/>
      <c r="F3" s="258"/>
      <c r="G3" s="258"/>
    </row>
    <row r="4" spans="1:16" ht="15" customHeight="1" x14ac:dyDescent="0.2"/>
    <row r="5" spans="1:16" ht="21" customHeight="1" x14ac:dyDescent="0.3">
      <c r="A5" s="223" t="s">
        <v>112</v>
      </c>
      <c r="B5" s="223"/>
      <c r="C5" s="223"/>
      <c r="D5" s="223"/>
      <c r="E5" s="223"/>
      <c r="F5" s="223"/>
      <c r="G5" s="223"/>
      <c r="H5" s="223"/>
      <c r="I5" s="237"/>
      <c r="J5" s="237"/>
      <c r="K5" s="237"/>
      <c r="L5" s="166"/>
    </row>
    <row r="6" spans="1:16" ht="43.5" customHeight="1" x14ac:dyDescent="0.2">
      <c r="A6" s="238" t="s">
        <v>242</v>
      </c>
      <c r="B6" s="238"/>
      <c r="C6" s="238"/>
      <c r="D6" s="238"/>
      <c r="E6" s="238"/>
      <c r="F6" s="238"/>
      <c r="G6" s="238"/>
      <c r="H6" s="238"/>
      <c r="I6" s="239"/>
      <c r="J6" s="239"/>
      <c r="K6" s="239"/>
      <c r="L6" s="169"/>
    </row>
    <row r="7" spans="1:16" ht="23.25" customHeight="1" x14ac:dyDescent="0.2">
      <c r="A7" s="238" t="s">
        <v>228</v>
      </c>
      <c r="B7" s="238"/>
      <c r="C7" s="238"/>
      <c r="D7" s="238"/>
      <c r="E7" s="238"/>
      <c r="F7" s="238"/>
      <c r="G7" s="238"/>
      <c r="H7" s="238"/>
      <c r="I7" s="239"/>
      <c r="J7" s="239"/>
      <c r="K7" s="239"/>
      <c r="L7" s="169"/>
    </row>
    <row r="8" spans="1:16" ht="15.75" x14ac:dyDescent="0.25">
      <c r="A8" s="24"/>
      <c r="B8" s="24"/>
      <c r="C8" s="24"/>
    </row>
    <row r="9" spans="1:16" ht="64.5" customHeight="1" x14ac:dyDescent="0.2">
      <c r="A9" s="260"/>
      <c r="B9" s="260" t="s">
        <v>113</v>
      </c>
      <c r="C9" s="260" t="s">
        <v>31</v>
      </c>
      <c r="D9" s="244" t="s">
        <v>114</v>
      </c>
      <c r="E9" s="245"/>
      <c r="F9" s="245"/>
      <c r="G9" s="245"/>
      <c r="H9" s="245"/>
      <c r="I9" s="246"/>
      <c r="J9" s="246"/>
      <c r="K9" s="247"/>
      <c r="L9" s="173"/>
    </row>
    <row r="10" spans="1:16" ht="64.5" customHeight="1" x14ac:dyDescent="0.2">
      <c r="A10" s="260"/>
      <c r="B10" s="260"/>
      <c r="C10" s="260"/>
      <c r="D10" s="244" t="s">
        <v>115</v>
      </c>
      <c r="E10" s="245"/>
      <c r="F10" s="245"/>
      <c r="G10" s="259"/>
      <c r="H10" s="245" t="s">
        <v>211</v>
      </c>
      <c r="I10" s="246"/>
      <c r="J10" s="246"/>
      <c r="K10" s="247"/>
      <c r="L10" s="173"/>
    </row>
    <row r="11" spans="1:16" ht="15.75" customHeight="1" x14ac:dyDescent="0.2">
      <c r="A11" s="260"/>
      <c r="B11" s="260"/>
      <c r="C11" s="260"/>
      <c r="D11" s="25" t="s">
        <v>37</v>
      </c>
      <c r="E11" s="25" t="s">
        <v>45</v>
      </c>
      <c r="F11" s="171" t="s">
        <v>82</v>
      </c>
      <c r="G11" s="189" t="s">
        <v>83</v>
      </c>
      <c r="H11" s="168" t="s">
        <v>37</v>
      </c>
      <c r="I11" s="25" t="s">
        <v>45</v>
      </c>
      <c r="J11" s="171" t="s">
        <v>82</v>
      </c>
      <c r="K11" s="167" t="s">
        <v>83</v>
      </c>
      <c r="L11" s="174"/>
    </row>
    <row r="12" spans="1:16" ht="69.75" customHeight="1" x14ac:dyDescent="0.2">
      <c r="A12" s="139" t="s">
        <v>199</v>
      </c>
      <c r="B12" s="244" t="s">
        <v>116</v>
      </c>
      <c r="C12" s="245"/>
      <c r="D12" s="245"/>
      <c r="E12" s="245"/>
      <c r="F12" s="245"/>
      <c r="G12" s="245"/>
      <c r="H12" s="246"/>
      <c r="I12" s="246"/>
      <c r="J12" s="246"/>
      <c r="K12" s="247"/>
      <c r="L12" s="175"/>
      <c r="M12" s="263"/>
      <c r="N12" s="263"/>
      <c r="O12" s="261"/>
      <c r="P12" s="237"/>
    </row>
    <row r="13" spans="1:16" ht="49.5" customHeight="1" x14ac:dyDescent="0.2">
      <c r="A13" s="140"/>
      <c r="B13" s="32" t="s">
        <v>78</v>
      </c>
      <c r="C13" s="29" t="s">
        <v>38</v>
      </c>
      <c r="D13" s="264">
        <f>D14+D15+D17+D16</f>
        <v>20519.669072133867</v>
      </c>
      <c r="E13" s="265"/>
      <c r="F13" s="28"/>
      <c r="G13" s="185"/>
      <c r="H13" s="248">
        <f>D13</f>
        <v>20519.669072133867</v>
      </c>
      <c r="I13" s="247"/>
      <c r="J13" s="55"/>
      <c r="K13" s="55"/>
      <c r="L13" s="176"/>
      <c r="M13" s="262"/>
      <c r="N13" s="237"/>
    </row>
    <row r="14" spans="1:16" ht="57" customHeight="1" x14ac:dyDescent="0.2">
      <c r="A14" s="140" t="s">
        <v>198</v>
      </c>
      <c r="B14" s="66" t="s">
        <v>197</v>
      </c>
      <c r="C14" s="29" t="s">
        <v>38</v>
      </c>
      <c r="D14" s="253">
        <v>5030.2129529121848</v>
      </c>
      <c r="E14" s="254"/>
      <c r="F14" s="28"/>
      <c r="G14" s="185"/>
      <c r="H14" s="256">
        <f>D14</f>
        <v>5030.2129529121848</v>
      </c>
      <c r="I14" s="257"/>
      <c r="J14" s="69"/>
      <c r="K14" s="69"/>
      <c r="L14" s="177"/>
    </row>
    <row r="15" spans="1:16" ht="36" customHeight="1" x14ac:dyDescent="0.2">
      <c r="A15" s="140" t="s">
        <v>200</v>
      </c>
      <c r="B15" s="68" t="s">
        <v>201</v>
      </c>
      <c r="C15" s="29" t="s">
        <v>38</v>
      </c>
      <c r="D15" s="253">
        <v>5920.6837958005945</v>
      </c>
      <c r="E15" s="254"/>
      <c r="F15" s="28"/>
      <c r="G15" s="185"/>
      <c r="H15" s="256">
        <f>D15</f>
        <v>5920.6837958005945</v>
      </c>
      <c r="I15" s="257"/>
      <c r="J15" s="69"/>
      <c r="K15" s="69"/>
      <c r="L15" s="177"/>
    </row>
    <row r="16" spans="1:16" ht="39.75" customHeight="1" x14ac:dyDescent="0.2">
      <c r="A16" s="140" t="s">
        <v>202</v>
      </c>
      <c r="B16" s="68" t="s">
        <v>56</v>
      </c>
      <c r="C16" s="29" t="s">
        <v>38</v>
      </c>
      <c r="D16" s="253">
        <v>1563.0605220913571</v>
      </c>
      <c r="E16" s="254"/>
      <c r="F16" s="67"/>
      <c r="G16" s="186"/>
      <c r="H16" s="253">
        <v>1563.0605220913571</v>
      </c>
      <c r="I16" s="254"/>
      <c r="J16" s="69"/>
      <c r="K16" s="69"/>
      <c r="L16" s="177"/>
    </row>
    <row r="17" spans="1:12" ht="75" customHeight="1" x14ac:dyDescent="0.2">
      <c r="A17" s="140" t="s">
        <v>203</v>
      </c>
      <c r="B17" s="68" t="s">
        <v>118</v>
      </c>
      <c r="C17" s="29" t="s">
        <v>38</v>
      </c>
      <c r="D17" s="253">
        <v>8005.7118013297322</v>
      </c>
      <c r="E17" s="254"/>
      <c r="F17" s="28"/>
      <c r="G17" s="185"/>
      <c r="H17" s="256">
        <f t="shared" ref="H17:H32" si="0">D17</f>
        <v>8005.7118013297322</v>
      </c>
      <c r="I17" s="257"/>
      <c r="J17" s="69"/>
      <c r="K17" s="69"/>
      <c r="L17" s="177"/>
    </row>
    <row r="18" spans="1:12" ht="42" customHeight="1" x14ac:dyDescent="0.2">
      <c r="A18" s="140"/>
      <c r="B18" s="32" t="s">
        <v>57</v>
      </c>
      <c r="C18" s="29" t="s">
        <v>38</v>
      </c>
      <c r="D18" s="55">
        <f>D19+D20+D22+D21</f>
        <v>1737.1444670965257</v>
      </c>
      <c r="E18" s="55">
        <f>E19+E20+E22+E21</f>
        <v>1766.7748620966252</v>
      </c>
      <c r="F18" s="55"/>
      <c r="G18" s="187"/>
      <c r="H18" s="184">
        <f t="shared" si="0"/>
        <v>1737.1444670965257</v>
      </c>
      <c r="I18" s="55">
        <f t="shared" ref="I18:I32" si="1">E18</f>
        <v>1766.7748620966252</v>
      </c>
      <c r="J18" s="55"/>
      <c r="K18" s="55"/>
      <c r="L18" s="176"/>
    </row>
    <row r="19" spans="1:12" ht="57" customHeight="1" x14ac:dyDescent="0.2">
      <c r="A19" s="140" t="s">
        <v>198</v>
      </c>
      <c r="B19" s="66" t="s">
        <v>197</v>
      </c>
      <c r="C19" s="29" t="s">
        <v>38</v>
      </c>
      <c r="D19" s="69">
        <v>295.84349170976918</v>
      </c>
      <c r="E19" s="69">
        <v>300.88968083428142</v>
      </c>
      <c r="F19" s="69"/>
      <c r="G19" s="188"/>
      <c r="H19" s="183">
        <f t="shared" si="0"/>
        <v>295.84349170976918</v>
      </c>
      <c r="I19" s="183">
        <f t="shared" si="1"/>
        <v>300.88968083428142</v>
      </c>
      <c r="J19" s="69"/>
      <c r="K19" s="69"/>
      <c r="L19" s="177"/>
    </row>
    <row r="20" spans="1:12" ht="39.75" customHeight="1" x14ac:dyDescent="0.2">
      <c r="A20" s="140" t="s">
        <v>200</v>
      </c>
      <c r="B20" s="68" t="s">
        <v>201</v>
      </c>
      <c r="C20" s="29" t="s">
        <v>38</v>
      </c>
      <c r="D20" s="69">
        <v>339.08621242314013</v>
      </c>
      <c r="E20" s="69">
        <v>344.86999068884666</v>
      </c>
      <c r="F20" s="69"/>
      <c r="G20" s="188"/>
      <c r="H20" s="183">
        <f t="shared" si="0"/>
        <v>339.08621242314013</v>
      </c>
      <c r="I20" s="183">
        <f t="shared" si="1"/>
        <v>344.86999068884666</v>
      </c>
      <c r="J20" s="69"/>
      <c r="K20" s="69"/>
      <c r="L20" s="177"/>
    </row>
    <row r="21" spans="1:12" ht="28.5" customHeight="1" x14ac:dyDescent="0.2">
      <c r="A21" s="140" t="s">
        <v>202</v>
      </c>
      <c r="B21" s="68" t="s">
        <v>56</v>
      </c>
      <c r="C21" s="29" t="s">
        <v>38</v>
      </c>
      <c r="D21" s="69">
        <v>87.012791679343906</v>
      </c>
      <c r="E21" s="69">
        <v>88.496964951259258</v>
      </c>
      <c r="F21" s="69"/>
      <c r="G21" s="188"/>
      <c r="H21" s="183">
        <f t="shared" si="0"/>
        <v>87.012791679343906</v>
      </c>
      <c r="I21" s="183">
        <f t="shared" si="1"/>
        <v>88.496964951259258</v>
      </c>
      <c r="J21" s="69"/>
      <c r="K21" s="69"/>
      <c r="L21" s="178"/>
    </row>
    <row r="22" spans="1:12" ht="73.5" customHeight="1" x14ac:dyDescent="0.2">
      <c r="A22" s="140" t="s">
        <v>203</v>
      </c>
      <c r="B22" s="68" t="s">
        <v>118</v>
      </c>
      <c r="C22" s="29" t="s">
        <v>38</v>
      </c>
      <c r="D22" s="69">
        <v>1015.2019712842723</v>
      </c>
      <c r="E22" s="69">
        <v>1032.5182256222377</v>
      </c>
      <c r="F22" s="69"/>
      <c r="G22" s="188"/>
      <c r="H22" s="183">
        <f t="shared" si="0"/>
        <v>1015.2019712842723</v>
      </c>
      <c r="I22" s="183">
        <f t="shared" si="1"/>
        <v>1032.5182256222377</v>
      </c>
      <c r="J22" s="69"/>
      <c r="K22" s="69"/>
      <c r="L22" s="177"/>
    </row>
    <row r="23" spans="1:12" ht="46.5" customHeight="1" x14ac:dyDescent="0.2">
      <c r="A23" s="140"/>
      <c r="B23" s="32" t="s">
        <v>79</v>
      </c>
      <c r="C23" s="29" t="s">
        <v>38</v>
      </c>
      <c r="D23" s="55">
        <f>D24+D25+D26+D27</f>
        <v>208.83201257553623</v>
      </c>
      <c r="E23" s="55">
        <f>E24+E25+E26+E27</f>
        <v>262.85010042334886</v>
      </c>
      <c r="F23" s="55"/>
      <c r="G23" s="187">
        <f>G24+G25+G26+G27</f>
        <v>130.15856783794476</v>
      </c>
      <c r="H23" s="184">
        <f t="shared" si="0"/>
        <v>208.83201257553623</v>
      </c>
      <c r="I23" s="55">
        <f t="shared" si="1"/>
        <v>262.85010042334886</v>
      </c>
      <c r="J23" s="55"/>
      <c r="K23" s="172"/>
      <c r="L23" s="176"/>
    </row>
    <row r="24" spans="1:12" ht="48" customHeight="1" x14ac:dyDescent="0.2">
      <c r="A24" s="140" t="s">
        <v>198</v>
      </c>
      <c r="B24" s="66" t="s">
        <v>117</v>
      </c>
      <c r="C24" s="29" t="s">
        <v>38</v>
      </c>
      <c r="D24" s="69">
        <v>38.07120348483852</v>
      </c>
      <c r="E24" s="69">
        <v>47.91899257116021</v>
      </c>
      <c r="F24" s="69"/>
      <c r="G24" s="188">
        <f>'[1]Приложение 9 СТС'!$U$26</f>
        <v>23.728609710454162</v>
      </c>
      <c r="H24" s="183">
        <f t="shared" si="0"/>
        <v>38.07120348483852</v>
      </c>
      <c r="I24" s="183">
        <f t="shared" si="1"/>
        <v>47.91899257116021</v>
      </c>
      <c r="J24" s="69"/>
      <c r="K24" s="69"/>
      <c r="L24" s="177"/>
    </row>
    <row r="25" spans="1:12" ht="39.75" customHeight="1" x14ac:dyDescent="0.2">
      <c r="A25" s="140" t="s">
        <v>200</v>
      </c>
      <c r="B25" s="68" t="s">
        <v>119</v>
      </c>
      <c r="C25" s="29" t="s">
        <v>38</v>
      </c>
      <c r="D25" s="69">
        <v>40.279704362987466</v>
      </c>
      <c r="E25" s="69">
        <v>50.698761201683432</v>
      </c>
      <c r="F25" s="69"/>
      <c r="G25" s="188">
        <f>'[1]Приложение 9 СТС'!$U$27</f>
        <v>25.105100353931228</v>
      </c>
      <c r="H25" s="183">
        <f t="shared" si="0"/>
        <v>40.279704362987466</v>
      </c>
      <c r="I25" s="183">
        <f t="shared" si="1"/>
        <v>50.698761201683432</v>
      </c>
      <c r="J25" s="69"/>
      <c r="K25" s="69"/>
      <c r="L25" s="177"/>
    </row>
    <row r="26" spans="1:12" ht="69" customHeight="1" x14ac:dyDescent="0.2">
      <c r="A26" s="140" t="s">
        <v>202</v>
      </c>
      <c r="B26" s="68" t="s">
        <v>120</v>
      </c>
      <c r="C26" s="29" t="s">
        <v>38</v>
      </c>
      <c r="D26" s="69">
        <v>15.261997938427642</v>
      </c>
      <c r="E26" s="69">
        <v>19.20978321906281</v>
      </c>
      <c r="F26" s="69"/>
      <c r="G26" s="188">
        <f>'[1]Приложение 9 СТС'!$U$28</f>
        <v>9.5123337150853828</v>
      </c>
      <c r="H26" s="183">
        <f t="shared" si="0"/>
        <v>15.261997938427642</v>
      </c>
      <c r="I26" s="183">
        <f t="shared" si="1"/>
        <v>19.20978321906281</v>
      </c>
      <c r="J26" s="69"/>
      <c r="K26" s="69"/>
      <c r="L26" s="177"/>
    </row>
    <row r="27" spans="1:12" ht="69.75" customHeight="1" x14ac:dyDescent="0.2">
      <c r="A27" s="140" t="s">
        <v>203</v>
      </c>
      <c r="B27" s="68" t="s">
        <v>118</v>
      </c>
      <c r="C27" s="29" t="s">
        <v>38</v>
      </c>
      <c r="D27" s="69">
        <v>115.21910678928258</v>
      </c>
      <c r="E27" s="69">
        <v>145.02256343144242</v>
      </c>
      <c r="F27" s="69"/>
      <c r="G27" s="188">
        <f>'[1]Приложение 9 СТС'!$U$29</f>
        <v>71.812524058473997</v>
      </c>
      <c r="H27" s="183">
        <f t="shared" si="0"/>
        <v>115.21910678928258</v>
      </c>
      <c r="I27" s="183">
        <f t="shared" si="1"/>
        <v>145.02256343144242</v>
      </c>
      <c r="J27" s="69"/>
      <c r="K27" s="69"/>
      <c r="L27" s="177"/>
    </row>
    <row r="28" spans="1:12" ht="35.25" customHeight="1" x14ac:dyDescent="0.2">
      <c r="A28" s="140"/>
      <c r="B28" s="32" t="s">
        <v>58</v>
      </c>
      <c r="C28" s="29" t="s">
        <v>38</v>
      </c>
      <c r="D28" s="55">
        <f>D29+D30+D31+D32</f>
        <v>61.529504796119348</v>
      </c>
      <c r="E28" s="55">
        <f>E29+E30+E31+E32</f>
        <v>61.529504796119348</v>
      </c>
      <c r="F28" s="55"/>
      <c r="G28" s="187"/>
      <c r="H28" s="184">
        <f t="shared" si="0"/>
        <v>61.529504796119348</v>
      </c>
      <c r="I28" s="172">
        <f t="shared" si="1"/>
        <v>61.529504796119348</v>
      </c>
      <c r="J28" s="172"/>
      <c r="K28" s="172"/>
      <c r="L28" s="176"/>
    </row>
    <row r="29" spans="1:12" ht="50.25" customHeight="1" x14ac:dyDescent="0.2">
      <c r="A29" s="140" t="s">
        <v>198</v>
      </c>
      <c r="B29" s="66" t="s">
        <v>117</v>
      </c>
      <c r="C29" s="29" t="s">
        <v>38</v>
      </c>
      <c r="D29" s="69">
        <f>'[1]Приложение 9 СТС'!$R$31</f>
        <v>11.217160954032876</v>
      </c>
      <c r="E29" s="69">
        <f>'[1]Приложение 9 СТС'!$R$31</f>
        <v>11.217160954032876</v>
      </c>
      <c r="F29" s="69"/>
      <c r="G29" s="188"/>
      <c r="H29" s="183">
        <f t="shared" si="0"/>
        <v>11.217160954032876</v>
      </c>
      <c r="I29" s="183">
        <f t="shared" si="1"/>
        <v>11.217160954032876</v>
      </c>
      <c r="J29" s="183"/>
      <c r="K29" s="183"/>
      <c r="L29" s="177"/>
    </row>
    <row r="30" spans="1:12" ht="41.25" customHeight="1" x14ac:dyDescent="0.2">
      <c r="A30" s="140" t="s">
        <v>200</v>
      </c>
      <c r="B30" s="68" t="s">
        <v>119</v>
      </c>
      <c r="C30" s="29" t="s">
        <v>38</v>
      </c>
      <c r="D30" s="69">
        <f>'[1]Приложение 9 СТС'!$R$32</f>
        <v>11.867865621858398</v>
      </c>
      <c r="E30" s="69">
        <f>'[1]Приложение 9 СТС'!$R$32</f>
        <v>11.867865621858398</v>
      </c>
      <c r="F30" s="69"/>
      <c r="G30" s="188"/>
      <c r="H30" s="183">
        <f t="shared" si="0"/>
        <v>11.867865621858398</v>
      </c>
      <c r="I30" s="183">
        <f t="shared" si="1"/>
        <v>11.867865621858398</v>
      </c>
      <c r="J30" s="183"/>
      <c r="K30" s="183"/>
      <c r="L30" s="177"/>
    </row>
    <row r="31" spans="1:12" ht="69" customHeight="1" x14ac:dyDescent="0.2">
      <c r="A31" s="140" t="s">
        <v>202</v>
      </c>
      <c r="B31" s="68" t="s">
        <v>120</v>
      </c>
      <c r="C31" s="29" t="s">
        <v>38</v>
      </c>
      <c r="D31" s="69">
        <f>'[1]Приложение 9 СТС'!$R$33</f>
        <v>4.4967395744039989</v>
      </c>
      <c r="E31" s="69">
        <f>'[1]Приложение 9 СТС'!$R$33</f>
        <v>4.4967395744039989</v>
      </c>
      <c r="F31" s="69"/>
      <c r="G31" s="188"/>
      <c r="H31" s="183">
        <f t="shared" si="0"/>
        <v>4.4967395744039989</v>
      </c>
      <c r="I31" s="183">
        <f t="shared" si="1"/>
        <v>4.4967395744039989</v>
      </c>
      <c r="J31" s="183"/>
      <c r="K31" s="183"/>
      <c r="L31" s="177"/>
    </row>
    <row r="32" spans="1:12" ht="77.25" customHeight="1" x14ac:dyDescent="0.2">
      <c r="A32" s="140" t="s">
        <v>203</v>
      </c>
      <c r="B32" s="68" t="s">
        <v>118</v>
      </c>
      <c r="C32" s="29" t="s">
        <v>38</v>
      </c>
      <c r="D32" s="69">
        <f>'[1]Приложение 9 СТС'!$R$34</f>
        <v>33.947738645824074</v>
      </c>
      <c r="E32" s="69">
        <f>'[1]Приложение 9 СТС'!$R$34</f>
        <v>33.947738645824074</v>
      </c>
      <c r="F32" s="69"/>
      <c r="G32" s="188"/>
      <c r="H32" s="183">
        <f t="shared" si="0"/>
        <v>33.947738645824074</v>
      </c>
      <c r="I32" s="183">
        <f t="shared" si="1"/>
        <v>33.947738645824074</v>
      </c>
      <c r="J32" s="183"/>
      <c r="K32" s="183"/>
      <c r="L32" s="177"/>
    </row>
    <row r="33" spans="1:12" ht="49.5" customHeight="1" x14ac:dyDescent="0.2">
      <c r="A33" s="241" t="s">
        <v>204</v>
      </c>
      <c r="B33" s="233" t="s">
        <v>220</v>
      </c>
      <c r="C33" s="234"/>
      <c r="D33" s="234"/>
      <c r="E33" s="234"/>
      <c r="F33" s="234"/>
      <c r="G33" s="234"/>
      <c r="H33" s="235"/>
      <c r="I33" s="235"/>
      <c r="J33" s="235"/>
      <c r="K33" s="236"/>
      <c r="L33" s="179"/>
    </row>
    <row r="34" spans="1:12" ht="42.75" customHeight="1" x14ac:dyDescent="0.2">
      <c r="A34" s="242"/>
      <c r="B34" s="35" t="s">
        <v>59</v>
      </c>
      <c r="C34" s="36"/>
      <c r="D34" s="37"/>
      <c r="E34" s="37"/>
      <c r="F34" s="37"/>
      <c r="G34" s="191"/>
      <c r="H34" s="200"/>
      <c r="I34" s="37"/>
      <c r="J34" s="37"/>
      <c r="K34" s="38"/>
      <c r="L34" s="180"/>
    </row>
    <row r="35" spans="1:12" ht="15.75" x14ac:dyDescent="0.2">
      <c r="A35" s="242"/>
      <c r="B35" s="70" t="s">
        <v>86</v>
      </c>
      <c r="C35" s="39" t="s">
        <v>60</v>
      </c>
      <c r="D35" s="195"/>
      <c r="E35" s="195"/>
      <c r="F35" s="41"/>
      <c r="G35" s="192"/>
      <c r="H35" s="201"/>
      <c r="I35" s="195"/>
      <c r="J35" s="40"/>
      <c r="K35" s="41"/>
      <c r="L35" s="180"/>
    </row>
    <row r="36" spans="1:12" ht="15.75" x14ac:dyDescent="0.2">
      <c r="A36" s="242"/>
      <c r="B36" s="71" t="s">
        <v>87</v>
      </c>
      <c r="C36" s="42" t="s">
        <v>60</v>
      </c>
      <c r="D36" s="197">
        <f>'[1]Приложение 9 СТС'!$R$39</f>
        <v>570903</v>
      </c>
      <c r="E36" s="197">
        <f>'[1]Приложение 9 СТС'!$S$39</f>
        <v>574223.5</v>
      </c>
      <c r="F36" s="44"/>
      <c r="G36" s="193"/>
      <c r="H36" s="202"/>
      <c r="I36" s="197"/>
      <c r="J36" s="43"/>
      <c r="K36" s="44"/>
      <c r="L36" s="180"/>
    </row>
    <row r="37" spans="1:12" ht="31.5" x14ac:dyDescent="0.2">
      <c r="A37" s="242"/>
      <c r="B37" s="35" t="s">
        <v>61</v>
      </c>
      <c r="C37" s="36"/>
      <c r="D37" s="37"/>
      <c r="E37" s="37"/>
      <c r="F37" s="38"/>
      <c r="G37" s="191"/>
      <c r="H37" s="200"/>
      <c r="I37" s="37"/>
      <c r="J37" s="37"/>
      <c r="K37" s="38"/>
      <c r="L37" s="180"/>
    </row>
    <row r="38" spans="1:12" ht="15.75" x14ac:dyDescent="0.2">
      <c r="A38" s="242"/>
      <c r="B38" s="70" t="s">
        <v>86</v>
      </c>
      <c r="C38" s="39" t="s">
        <v>60</v>
      </c>
      <c r="D38" s="195"/>
      <c r="E38" s="195"/>
      <c r="F38" s="41"/>
      <c r="G38" s="192"/>
      <c r="H38" s="201"/>
      <c r="I38" s="195"/>
      <c r="J38" s="195"/>
      <c r="K38" s="199"/>
      <c r="L38" s="180"/>
    </row>
    <row r="39" spans="1:12" ht="15.75" x14ac:dyDescent="0.2">
      <c r="A39" s="242"/>
      <c r="B39" s="71" t="s">
        <v>87</v>
      </c>
      <c r="C39" s="42" t="s">
        <v>60</v>
      </c>
      <c r="D39" s="197">
        <f>'[1]Приложение 9 СТС'!$R$43</f>
        <v>570903</v>
      </c>
      <c r="E39" s="197">
        <f>'[1]Приложение 9 СТС'!$S$43</f>
        <v>574223.5</v>
      </c>
      <c r="F39" s="44"/>
      <c r="G39" s="193"/>
      <c r="H39" s="203"/>
      <c r="I39" s="34"/>
      <c r="J39" s="34"/>
      <c r="K39" s="194"/>
      <c r="L39" s="180"/>
    </row>
    <row r="40" spans="1:12" ht="46.5" customHeight="1" x14ac:dyDescent="0.2">
      <c r="A40" s="242"/>
      <c r="B40" s="35" t="s">
        <v>62</v>
      </c>
      <c r="C40" s="36"/>
      <c r="D40" s="37"/>
      <c r="E40" s="37"/>
      <c r="F40" s="37"/>
      <c r="G40" s="191"/>
      <c r="H40" s="200"/>
      <c r="I40" s="37"/>
      <c r="J40" s="37"/>
      <c r="K40" s="38"/>
      <c r="L40" s="180"/>
    </row>
    <row r="41" spans="1:12" ht="15.75" x14ac:dyDescent="0.2">
      <c r="A41" s="242"/>
      <c r="B41" s="70" t="s">
        <v>86</v>
      </c>
      <c r="C41" s="39" t="s">
        <v>60</v>
      </c>
      <c r="D41" s="195"/>
      <c r="E41" s="195"/>
      <c r="F41" s="40"/>
      <c r="G41" s="192"/>
      <c r="H41" s="201"/>
      <c r="I41" s="195"/>
      <c r="J41" s="195"/>
      <c r="K41" s="199"/>
      <c r="L41" s="180"/>
    </row>
    <row r="42" spans="1:12" ht="15.75" x14ac:dyDescent="0.2">
      <c r="A42" s="242"/>
      <c r="B42" s="71" t="s">
        <v>87</v>
      </c>
      <c r="C42" s="42" t="s">
        <v>60</v>
      </c>
      <c r="D42" s="197">
        <f>D36</f>
        <v>570903</v>
      </c>
      <c r="E42" s="197">
        <f>E36</f>
        <v>574223.5</v>
      </c>
      <c r="F42" s="43">
        <f>'[2]Приложение 9 СТС'!$T$47</f>
        <v>1323732</v>
      </c>
      <c r="G42" s="193">
        <f>'[2]Приложение 9 СТС'!$U$47</f>
        <v>2244659.666666667</v>
      </c>
      <c r="H42" s="203"/>
      <c r="I42" s="34"/>
      <c r="J42" s="34"/>
      <c r="K42" s="194"/>
      <c r="L42" s="180"/>
    </row>
    <row r="43" spans="1:12" ht="46.5" customHeight="1" x14ac:dyDescent="0.2">
      <c r="A43" s="242"/>
      <c r="B43" s="35" t="s">
        <v>63</v>
      </c>
      <c r="C43" s="36"/>
      <c r="D43" s="37"/>
      <c r="E43" s="37"/>
      <c r="F43" s="37"/>
      <c r="G43" s="191"/>
      <c r="H43" s="200"/>
      <c r="I43" s="37"/>
      <c r="J43" s="37"/>
      <c r="K43" s="38"/>
      <c r="L43" s="180"/>
    </row>
    <row r="44" spans="1:12" ht="15.75" x14ac:dyDescent="0.2">
      <c r="A44" s="242"/>
      <c r="B44" s="70" t="s">
        <v>86</v>
      </c>
      <c r="C44" s="39" t="s">
        <v>60</v>
      </c>
      <c r="D44" s="195"/>
      <c r="E44" s="195"/>
      <c r="F44" s="40"/>
      <c r="G44" s="192"/>
      <c r="H44" s="201"/>
      <c r="I44" s="195"/>
      <c r="J44" s="195"/>
      <c r="K44" s="199"/>
      <c r="L44" s="180"/>
    </row>
    <row r="45" spans="1:12" ht="15.75" x14ac:dyDescent="0.2">
      <c r="A45" s="242"/>
      <c r="B45" s="71" t="s">
        <v>87</v>
      </c>
      <c r="C45" s="42" t="s">
        <v>60</v>
      </c>
      <c r="D45" s="197">
        <f>D42</f>
        <v>570903</v>
      </c>
      <c r="E45" s="197">
        <f>E42</f>
        <v>574223.5</v>
      </c>
      <c r="F45" s="43">
        <f>'[2]Приложение 9 СТС'!$T$51</f>
        <v>1323732</v>
      </c>
      <c r="G45" s="193">
        <f>'[2]Приложение 9 СТС'!$U$51</f>
        <v>2244659.666666667</v>
      </c>
      <c r="H45" s="203"/>
      <c r="I45" s="34"/>
      <c r="J45" s="34"/>
      <c r="K45" s="194"/>
      <c r="L45" s="180"/>
    </row>
    <row r="46" spans="1:12" ht="41.25" customHeight="1" x14ac:dyDescent="0.2">
      <c r="A46" s="242"/>
      <c r="B46" s="35" t="s">
        <v>80</v>
      </c>
      <c r="C46" s="36"/>
      <c r="D46" s="37"/>
      <c r="E46" s="37"/>
      <c r="F46" s="37"/>
      <c r="G46" s="191"/>
      <c r="H46" s="200"/>
      <c r="I46" s="37"/>
      <c r="J46" s="37"/>
      <c r="K46" s="38"/>
      <c r="L46" s="180"/>
    </row>
    <row r="47" spans="1:12" ht="15.75" x14ac:dyDescent="0.2">
      <c r="A47" s="242"/>
      <c r="B47" s="70" t="s">
        <v>86</v>
      </c>
      <c r="C47" s="198" t="s">
        <v>60</v>
      </c>
      <c r="D47" s="195"/>
      <c r="E47" s="195"/>
      <c r="F47" s="40"/>
      <c r="G47" s="192"/>
      <c r="H47" s="201"/>
      <c r="I47" s="195"/>
      <c r="J47" s="195"/>
      <c r="K47" s="199"/>
      <c r="L47" s="180"/>
    </row>
    <row r="48" spans="1:12" ht="15.75" x14ac:dyDescent="0.2">
      <c r="A48" s="243"/>
      <c r="B48" s="71" t="s">
        <v>87</v>
      </c>
      <c r="C48" s="93" t="s">
        <v>60</v>
      </c>
      <c r="D48" s="34">
        <f>D45</f>
        <v>570903</v>
      </c>
      <c r="E48" s="34">
        <f>E45</f>
        <v>574223.5</v>
      </c>
      <c r="F48" s="43">
        <f>'[2]Приложение 9 СТС'!$T$55</f>
        <v>1323732</v>
      </c>
      <c r="G48" s="193">
        <f>'[2]Приложение 9 СТС'!$U$55</f>
        <v>2244659.666666667</v>
      </c>
      <c r="H48" s="203"/>
      <c r="I48" s="34"/>
      <c r="J48" s="34"/>
      <c r="K48" s="194"/>
      <c r="L48" s="180"/>
    </row>
    <row r="49" spans="1:12" ht="48" customHeight="1" x14ac:dyDescent="0.2">
      <c r="A49" s="241" t="s">
        <v>205</v>
      </c>
      <c r="B49" s="233" t="s">
        <v>221</v>
      </c>
      <c r="C49" s="234"/>
      <c r="D49" s="234"/>
      <c r="E49" s="234"/>
      <c r="F49" s="234"/>
      <c r="G49" s="234"/>
      <c r="H49" s="235"/>
      <c r="I49" s="235"/>
      <c r="J49" s="235"/>
      <c r="K49" s="236"/>
      <c r="L49" s="181"/>
    </row>
    <row r="50" spans="1:12" ht="44.25" customHeight="1" x14ac:dyDescent="0.2">
      <c r="A50" s="242"/>
      <c r="B50" s="35" t="s">
        <v>64</v>
      </c>
      <c r="C50" s="36"/>
      <c r="D50" s="37"/>
      <c r="E50" s="37"/>
      <c r="F50" s="37"/>
      <c r="G50" s="191"/>
      <c r="H50" s="38"/>
      <c r="I50" s="37"/>
      <c r="J50" s="37"/>
      <c r="K50" s="37"/>
      <c r="L50" s="180"/>
    </row>
    <row r="51" spans="1:12" ht="15.75" x14ac:dyDescent="0.2">
      <c r="A51" s="242"/>
      <c r="B51" s="70" t="s">
        <v>86</v>
      </c>
      <c r="C51" s="39" t="s">
        <v>60</v>
      </c>
      <c r="D51" s="40"/>
      <c r="E51" s="40"/>
      <c r="F51" s="40"/>
      <c r="G51" s="192"/>
      <c r="H51" s="204"/>
      <c r="I51" s="196"/>
      <c r="J51" s="196"/>
      <c r="K51" s="196"/>
      <c r="L51" s="182"/>
    </row>
    <row r="52" spans="1:12" ht="15.75" x14ac:dyDescent="0.2">
      <c r="A52" s="242"/>
      <c r="B52" s="71" t="s">
        <v>87</v>
      </c>
      <c r="C52" s="39" t="s">
        <v>60</v>
      </c>
      <c r="D52" s="40">
        <f>'[1]Приложение 9 СТС'!$R$59</f>
        <v>630252.99999999988</v>
      </c>
      <c r="E52" s="40">
        <f>'[1]Приложение 9 СТС'!$S$59</f>
        <v>884032.33333333349</v>
      </c>
      <c r="F52" s="40"/>
      <c r="G52" s="192"/>
      <c r="H52" s="194"/>
      <c r="I52" s="34"/>
      <c r="J52" s="34"/>
      <c r="K52" s="34"/>
      <c r="L52" s="180"/>
    </row>
    <row r="53" spans="1:12" ht="15.75" x14ac:dyDescent="0.2">
      <c r="A53" s="242"/>
      <c r="B53" s="216" t="s">
        <v>243</v>
      </c>
      <c r="C53" s="39" t="s">
        <v>60</v>
      </c>
      <c r="D53" s="40">
        <f>'[1]Приложение 9 СТС'!$R$60</f>
        <v>2724304</v>
      </c>
      <c r="E53" s="40">
        <f>'[1]Приложение 9 СТС'!$S$60</f>
        <v>7390879.5000000009</v>
      </c>
      <c r="F53" s="40"/>
      <c r="G53" s="192"/>
      <c r="H53" s="218"/>
      <c r="I53" s="217"/>
      <c r="J53" s="217"/>
      <c r="K53" s="217"/>
      <c r="L53" s="180"/>
    </row>
    <row r="54" spans="1:12" ht="42.75" customHeight="1" x14ac:dyDescent="0.2">
      <c r="A54" s="242"/>
      <c r="B54" s="35" t="s">
        <v>65</v>
      </c>
      <c r="C54" s="36"/>
      <c r="D54" s="37"/>
      <c r="E54" s="37"/>
      <c r="F54" s="37"/>
      <c r="G54" s="191"/>
      <c r="H54" s="38"/>
      <c r="I54" s="37"/>
      <c r="J54" s="37"/>
      <c r="K54" s="37"/>
      <c r="L54" s="180"/>
    </row>
    <row r="55" spans="1:12" ht="15.75" x14ac:dyDescent="0.2">
      <c r="A55" s="242"/>
      <c r="B55" s="70" t="s">
        <v>97</v>
      </c>
      <c r="C55" s="39" t="s">
        <v>60</v>
      </c>
      <c r="D55" s="40"/>
      <c r="E55" s="40"/>
      <c r="F55" s="40"/>
      <c r="G55" s="192"/>
      <c r="H55" s="199"/>
      <c r="I55" s="195"/>
      <c r="J55" s="195"/>
      <c r="K55" s="195"/>
      <c r="L55" s="180"/>
    </row>
    <row r="56" spans="1:12" ht="15.75" x14ac:dyDescent="0.2">
      <c r="A56" s="242"/>
      <c r="B56" s="71" t="s">
        <v>87</v>
      </c>
      <c r="C56" s="39" t="s">
        <v>60</v>
      </c>
      <c r="D56" s="40">
        <f>'[1]Приложение 9 СТС'!$R$63</f>
        <v>630252.99999999988</v>
      </c>
      <c r="E56" s="40">
        <f>'[1]Приложение 9 СТС'!$S$63</f>
        <v>884032.33333333349</v>
      </c>
      <c r="F56" s="40"/>
      <c r="G56" s="192"/>
      <c r="H56" s="194"/>
      <c r="I56" s="34"/>
      <c r="J56" s="34"/>
      <c r="K56" s="34"/>
      <c r="L56" s="180"/>
    </row>
    <row r="57" spans="1:12" ht="15.75" x14ac:dyDescent="0.2">
      <c r="A57" s="242"/>
      <c r="B57" s="216" t="s">
        <v>243</v>
      </c>
      <c r="C57" s="39" t="s">
        <v>60</v>
      </c>
      <c r="D57" s="40">
        <f>'[1]Приложение 9 СТС'!$R$64</f>
        <v>2724304</v>
      </c>
      <c r="E57" s="40">
        <f>'[1]Приложение 9 СТС'!$S$64</f>
        <v>7390879.5000000009</v>
      </c>
      <c r="F57" s="40"/>
      <c r="G57" s="192"/>
      <c r="H57" s="218"/>
      <c r="I57" s="217"/>
      <c r="J57" s="217"/>
      <c r="K57" s="217"/>
      <c r="L57" s="180"/>
    </row>
    <row r="58" spans="1:12" ht="39.75" customHeight="1" x14ac:dyDescent="0.2">
      <c r="A58" s="242"/>
      <c r="B58" s="35" t="s">
        <v>66</v>
      </c>
      <c r="C58" s="36"/>
      <c r="D58" s="37"/>
      <c r="E58" s="37"/>
      <c r="F58" s="37"/>
      <c r="G58" s="191"/>
      <c r="H58" s="38"/>
      <c r="I58" s="37"/>
      <c r="J58" s="37"/>
      <c r="K58" s="37"/>
      <c r="L58" s="180"/>
    </row>
    <row r="59" spans="1:12" ht="15.75" x14ac:dyDescent="0.2">
      <c r="A59" s="242"/>
      <c r="B59" s="70" t="s">
        <v>86</v>
      </c>
      <c r="C59" s="39" t="s">
        <v>60</v>
      </c>
      <c r="D59" s="40"/>
      <c r="E59" s="40"/>
      <c r="F59" s="40"/>
      <c r="G59" s="192"/>
      <c r="H59" s="199"/>
      <c r="I59" s="195"/>
      <c r="J59" s="195"/>
      <c r="K59" s="195"/>
      <c r="L59" s="180"/>
    </row>
    <row r="60" spans="1:12" ht="15.75" x14ac:dyDescent="0.2">
      <c r="A60" s="242"/>
      <c r="B60" s="71" t="s">
        <v>87</v>
      </c>
      <c r="C60" s="39" t="s">
        <v>60</v>
      </c>
      <c r="D60" s="40">
        <f>'[1]Приложение 9 СТС'!$R$67</f>
        <v>630252.99999999988</v>
      </c>
      <c r="E60" s="40">
        <f>'[1]Приложение 9 СТС'!$S$67</f>
        <v>884032.33333333349</v>
      </c>
      <c r="F60" s="40"/>
      <c r="G60" s="192"/>
      <c r="H60" s="194"/>
      <c r="I60" s="34"/>
      <c r="J60" s="34"/>
      <c r="K60" s="34"/>
      <c r="L60" s="180"/>
    </row>
    <row r="61" spans="1:12" ht="15.75" x14ac:dyDescent="0.2">
      <c r="A61" s="242"/>
      <c r="B61" s="216" t="s">
        <v>243</v>
      </c>
      <c r="C61" s="39" t="s">
        <v>60</v>
      </c>
      <c r="D61" s="40">
        <f>'[1]Приложение 9 СТС'!$R$68</f>
        <v>2724304</v>
      </c>
      <c r="E61" s="40">
        <f>'[1]Приложение 9 СТС'!$S$68</f>
        <v>7390879.5000000009</v>
      </c>
      <c r="F61" s="40"/>
      <c r="G61" s="192"/>
      <c r="H61" s="218"/>
      <c r="I61" s="217"/>
      <c r="J61" s="217"/>
      <c r="K61" s="217"/>
      <c r="L61" s="180"/>
    </row>
    <row r="62" spans="1:12" ht="39.75" customHeight="1" x14ac:dyDescent="0.2">
      <c r="A62" s="242"/>
      <c r="B62" s="35" t="s">
        <v>67</v>
      </c>
      <c r="C62" s="36"/>
      <c r="D62" s="37"/>
      <c r="E62" s="37"/>
      <c r="F62" s="37"/>
      <c r="G62" s="191"/>
      <c r="H62" s="38"/>
      <c r="I62" s="37"/>
      <c r="J62" s="37"/>
      <c r="K62" s="37"/>
      <c r="L62" s="180"/>
    </row>
    <row r="63" spans="1:12" ht="15.75" x14ac:dyDescent="0.2">
      <c r="A63" s="242"/>
      <c r="B63" s="70" t="s">
        <v>97</v>
      </c>
      <c r="C63" s="39" t="s">
        <v>60</v>
      </c>
      <c r="D63" s="40"/>
      <c r="E63" s="40"/>
      <c r="F63" s="40"/>
      <c r="G63" s="192"/>
      <c r="H63" s="199"/>
      <c r="I63" s="195"/>
      <c r="J63" s="195"/>
      <c r="K63" s="195"/>
      <c r="L63" s="180"/>
    </row>
    <row r="64" spans="1:12" ht="15.75" x14ac:dyDescent="0.2">
      <c r="A64" s="242"/>
      <c r="B64" s="71" t="s">
        <v>87</v>
      </c>
      <c r="C64" s="39" t="s">
        <v>60</v>
      </c>
      <c r="D64" s="40">
        <f>'[1]Приложение 9 СТС'!$R$71</f>
        <v>630252.99999999988</v>
      </c>
      <c r="E64" s="40">
        <f>'[1]Приложение 9 СТС'!$S$71</f>
        <v>884032.33333333349</v>
      </c>
      <c r="F64" s="40"/>
      <c r="G64" s="192"/>
      <c r="H64" s="194"/>
      <c r="I64" s="34"/>
      <c r="J64" s="34"/>
      <c r="K64" s="34"/>
      <c r="L64" s="180"/>
    </row>
    <row r="65" spans="1:12" ht="15.75" x14ac:dyDescent="0.2">
      <c r="A65" s="242"/>
      <c r="B65" s="216" t="s">
        <v>243</v>
      </c>
      <c r="C65" s="39" t="s">
        <v>60</v>
      </c>
      <c r="D65" s="40">
        <f>'[1]Приложение 9 СТС'!$R$72</f>
        <v>2724304</v>
      </c>
      <c r="E65" s="40">
        <f>'[1]Приложение 9 СТС'!$S$72</f>
        <v>7390879.5000000009</v>
      </c>
      <c r="F65" s="40"/>
      <c r="G65" s="192"/>
      <c r="H65" s="218"/>
      <c r="I65" s="217"/>
      <c r="J65" s="217"/>
      <c r="K65" s="217"/>
      <c r="L65" s="180"/>
    </row>
    <row r="66" spans="1:12" ht="39" customHeight="1" x14ac:dyDescent="0.2">
      <c r="A66" s="242"/>
      <c r="B66" s="35" t="s">
        <v>68</v>
      </c>
      <c r="C66" s="36"/>
      <c r="D66" s="37"/>
      <c r="E66" s="37"/>
      <c r="F66" s="37"/>
      <c r="G66" s="191"/>
      <c r="H66" s="38"/>
      <c r="I66" s="37"/>
      <c r="J66" s="37"/>
      <c r="K66" s="37"/>
      <c r="L66" s="180"/>
    </row>
    <row r="67" spans="1:12" ht="15.75" x14ac:dyDescent="0.2">
      <c r="A67" s="242"/>
      <c r="B67" s="70" t="s">
        <v>86</v>
      </c>
      <c r="C67" s="39" t="s">
        <v>60</v>
      </c>
      <c r="D67" s="40"/>
      <c r="E67" s="40"/>
      <c r="F67" s="40"/>
      <c r="G67" s="192"/>
      <c r="H67" s="199"/>
      <c r="I67" s="195"/>
      <c r="J67" s="195"/>
      <c r="K67" s="195"/>
      <c r="L67" s="180"/>
    </row>
    <row r="68" spans="1:12" ht="15.75" x14ac:dyDescent="0.2">
      <c r="A68" s="242"/>
      <c r="B68" s="71" t="s">
        <v>87</v>
      </c>
      <c r="C68" s="39" t="s">
        <v>60</v>
      </c>
      <c r="D68" s="56"/>
      <c r="E68" s="56">
        <f>'[1]Приложение 9 СТС'!$S$75</f>
        <v>884032.33333333349</v>
      </c>
      <c r="F68" s="40"/>
      <c r="G68" s="192"/>
      <c r="H68" s="194"/>
      <c r="I68" s="34"/>
      <c r="J68" s="34"/>
      <c r="K68" s="34"/>
      <c r="L68" s="180"/>
    </row>
    <row r="69" spans="1:12" ht="15.75" x14ac:dyDescent="0.2">
      <c r="A69" s="214"/>
      <c r="B69" s="71" t="s">
        <v>243</v>
      </c>
      <c r="C69" s="39" t="s">
        <v>60</v>
      </c>
      <c r="D69" s="56"/>
      <c r="E69" s="56">
        <f>'[1]Приложение 9 СТС'!$S$76</f>
        <v>7390879.5000000009</v>
      </c>
      <c r="F69" s="40"/>
      <c r="G69" s="193"/>
      <c r="H69" s="194"/>
      <c r="I69" s="34"/>
      <c r="J69" s="34"/>
      <c r="K69" s="34"/>
      <c r="L69" s="180"/>
    </row>
    <row r="70" spans="1:12" ht="45" customHeight="1" x14ac:dyDescent="0.2">
      <c r="A70" s="241" t="s">
        <v>206</v>
      </c>
      <c r="B70" s="233" t="s">
        <v>222</v>
      </c>
      <c r="C70" s="234"/>
      <c r="D70" s="234"/>
      <c r="E70" s="234"/>
      <c r="F70" s="234"/>
      <c r="G70" s="234"/>
      <c r="H70" s="235"/>
      <c r="I70" s="235"/>
      <c r="J70" s="235"/>
      <c r="K70" s="236"/>
      <c r="L70" s="181"/>
    </row>
    <row r="71" spans="1:12" ht="40.5" customHeight="1" x14ac:dyDescent="0.2">
      <c r="A71" s="242"/>
      <c r="B71" s="31" t="s">
        <v>96</v>
      </c>
      <c r="C71" s="29" t="s">
        <v>38</v>
      </c>
      <c r="D71" s="57">
        <f>'[1]Приложение 9 СТС'!$R$78</f>
        <v>214136.49999999997</v>
      </c>
      <c r="E71" s="57">
        <f>'[1]Приложение 9 СТС'!$S$78</f>
        <v>214136.49999999997</v>
      </c>
      <c r="F71" s="57"/>
      <c r="G71" s="205"/>
      <c r="H71" s="190"/>
      <c r="I71" s="57"/>
      <c r="J71" s="57"/>
      <c r="K71" s="57"/>
      <c r="L71" s="180"/>
    </row>
    <row r="72" spans="1:12" ht="40.5" customHeight="1" x14ac:dyDescent="0.2">
      <c r="A72" s="242"/>
      <c r="B72" s="31" t="s">
        <v>81</v>
      </c>
      <c r="C72" s="29" t="s">
        <v>38</v>
      </c>
      <c r="D72" s="57">
        <f>'[1]Приложение 9 СТС'!$R$78</f>
        <v>214136.49999999997</v>
      </c>
      <c r="E72" s="57">
        <f>'[1]Приложение 9 СТС'!$S$78</f>
        <v>214136.49999999997</v>
      </c>
      <c r="F72" s="57"/>
      <c r="G72" s="205"/>
      <c r="H72" s="190"/>
      <c r="I72" s="57"/>
      <c r="J72" s="57"/>
      <c r="K72" s="57"/>
      <c r="L72" s="180"/>
    </row>
    <row r="73" spans="1:12" ht="38.25" customHeight="1" x14ac:dyDescent="0.2">
      <c r="A73" s="242"/>
      <c r="B73" s="31" t="s">
        <v>69</v>
      </c>
      <c r="C73" s="29" t="s">
        <v>38</v>
      </c>
      <c r="D73" s="57">
        <f>'[1]Приложение 9 СТС'!$R$79</f>
        <v>214136.49999999997</v>
      </c>
      <c r="E73" s="57">
        <f>'[1]Приложение 9 СТС'!$S$79</f>
        <v>214136.49999999997</v>
      </c>
      <c r="F73" s="57"/>
      <c r="G73" s="205"/>
      <c r="H73" s="190"/>
      <c r="I73" s="57"/>
      <c r="J73" s="57"/>
      <c r="K73" s="57"/>
      <c r="L73" s="180"/>
    </row>
    <row r="74" spans="1:12" ht="55.5" customHeight="1" x14ac:dyDescent="0.2">
      <c r="A74" s="242"/>
      <c r="B74" s="233" t="s">
        <v>223</v>
      </c>
      <c r="C74" s="234"/>
      <c r="D74" s="234"/>
      <c r="E74" s="234"/>
      <c r="F74" s="234"/>
      <c r="G74" s="234"/>
      <c r="H74" s="235"/>
      <c r="I74" s="235"/>
      <c r="J74" s="235"/>
      <c r="K74" s="236"/>
      <c r="L74" s="182"/>
    </row>
    <row r="75" spans="1:12" ht="36" customHeight="1" x14ac:dyDescent="0.2">
      <c r="A75" s="242"/>
      <c r="B75" s="31" t="s">
        <v>70</v>
      </c>
      <c r="C75" s="29" t="s">
        <v>38</v>
      </c>
      <c r="D75" s="85">
        <f>'[1]Приложение 9 СТС'!$R$81</f>
        <v>1297</v>
      </c>
      <c r="E75" s="85">
        <f>'[1]Приложение 9 СТС'!$R$81</f>
        <v>1297</v>
      </c>
      <c r="F75" s="57"/>
      <c r="G75" s="205"/>
      <c r="H75" s="190"/>
      <c r="I75" s="57"/>
      <c r="J75" s="57"/>
      <c r="K75" s="57"/>
      <c r="L75" s="180"/>
    </row>
    <row r="76" spans="1:12" ht="38.25" customHeight="1" x14ac:dyDescent="0.2">
      <c r="A76" s="242"/>
      <c r="B76" s="31" t="s">
        <v>71</v>
      </c>
      <c r="C76" s="29" t="s">
        <v>38</v>
      </c>
      <c r="D76" s="85">
        <f>D75</f>
        <v>1297</v>
      </c>
      <c r="E76" s="85">
        <f>'[1]Приложение 9 СТС'!$R$81</f>
        <v>1297</v>
      </c>
      <c r="F76" s="57"/>
      <c r="G76" s="205"/>
      <c r="H76" s="190"/>
      <c r="I76" s="57"/>
      <c r="J76" s="57"/>
      <c r="K76" s="57"/>
      <c r="L76" s="180"/>
    </row>
    <row r="77" spans="1:12" ht="33.75" customHeight="1" x14ac:dyDescent="0.2">
      <c r="A77" s="242"/>
      <c r="B77" s="31" t="s">
        <v>72</v>
      </c>
      <c r="C77" s="29" t="s">
        <v>38</v>
      </c>
      <c r="D77" s="85">
        <f>D75</f>
        <v>1297</v>
      </c>
      <c r="E77" s="85">
        <f>'[1]Приложение 9 СТС'!$R$81</f>
        <v>1297</v>
      </c>
      <c r="F77" s="34"/>
      <c r="G77" s="206"/>
      <c r="H77" s="190"/>
      <c r="I77" s="57"/>
      <c r="J77" s="57"/>
      <c r="K77" s="57"/>
      <c r="L77" s="180"/>
    </row>
    <row r="78" spans="1:12" ht="32.25" customHeight="1" x14ac:dyDescent="0.2">
      <c r="A78" s="242"/>
      <c r="B78" s="31" t="s">
        <v>73</v>
      </c>
      <c r="C78" s="29" t="s">
        <v>38</v>
      </c>
      <c r="D78" s="85">
        <f>D76</f>
        <v>1297</v>
      </c>
      <c r="E78" s="85">
        <f>'[1]Приложение 9 СТС'!$R$81</f>
        <v>1297</v>
      </c>
      <c r="F78" s="57"/>
      <c r="G78" s="205"/>
      <c r="H78" s="190"/>
      <c r="I78" s="57"/>
      <c r="J78" s="57"/>
      <c r="K78" s="57"/>
      <c r="L78" s="180"/>
    </row>
    <row r="79" spans="1:12" ht="32.25" customHeight="1" x14ac:dyDescent="0.2">
      <c r="A79" s="242"/>
      <c r="B79" s="31" t="s">
        <v>74</v>
      </c>
      <c r="C79" s="29" t="s">
        <v>38</v>
      </c>
      <c r="D79" s="85">
        <f>D77</f>
        <v>1297</v>
      </c>
      <c r="E79" s="85">
        <f>'[1]Приложение 9 СТС'!$R$81</f>
        <v>1297</v>
      </c>
      <c r="F79" s="251">
        <f>'[1]Приложение 9 СТС'!$T$88</f>
        <v>2505</v>
      </c>
      <c r="G79" s="252"/>
      <c r="H79" s="190"/>
      <c r="I79" s="57"/>
      <c r="J79" s="57"/>
      <c r="K79" s="57"/>
      <c r="L79" s="180"/>
    </row>
    <row r="80" spans="1:12" ht="32.25" customHeight="1" x14ac:dyDescent="0.2">
      <c r="A80" s="242"/>
      <c r="B80" s="31" t="s">
        <v>75</v>
      </c>
      <c r="C80" s="29" t="s">
        <v>38</v>
      </c>
      <c r="D80" s="85">
        <f>D78</f>
        <v>1297</v>
      </c>
      <c r="E80" s="85">
        <f>'[1]Приложение 9 СТС'!$R$81</f>
        <v>1297</v>
      </c>
      <c r="F80" s="57"/>
      <c r="G80" s="205"/>
      <c r="H80" s="190"/>
      <c r="I80" s="57"/>
      <c r="J80" s="57"/>
      <c r="K80" s="57"/>
      <c r="L80" s="180"/>
    </row>
    <row r="81" spans="1:12" ht="32.25" customHeight="1" x14ac:dyDescent="0.2">
      <c r="A81" s="243"/>
      <c r="B81" s="31" t="s">
        <v>76</v>
      </c>
      <c r="C81" s="29" t="s">
        <v>38</v>
      </c>
      <c r="D81" s="85">
        <f>D79</f>
        <v>1297</v>
      </c>
      <c r="E81" s="85">
        <f>'[1]Приложение 9 СТС'!$R$81</f>
        <v>1297</v>
      </c>
      <c r="F81" s="57"/>
      <c r="G81" s="205"/>
      <c r="H81" s="190"/>
      <c r="I81" s="57"/>
      <c r="J81" s="57"/>
      <c r="K81" s="57"/>
      <c r="L81" s="180"/>
    </row>
    <row r="82" spans="1:12" ht="15" customHeight="1" x14ac:dyDescent="0.2">
      <c r="A82" s="249"/>
      <c r="B82" s="249"/>
      <c r="C82" s="249"/>
      <c r="D82" s="249"/>
      <c r="E82" s="249"/>
      <c r="F82" s="249"/>
      <c r="G82" s="249"/>
    </row>
    <row r="83" spans="1:12" x14ac:dyDescent="0.2">
      <c r="A83" s="250"/>
      <c r="B83" s="250"/>
      <c r="C83" s="250"/>
      <c r="D83" s="250"/>
      <c r="E83" s="250"/>
      <c r="F83" s="250"/>
      <c r="G83" s="250"/>
    </row>
    <row r="84" spans="1:12" ht="37.5" customHeight="1" x14ac:dyDescent="0.25">
      <c r="A84" s="141" t="s">
        <v>166</v>
      </c>
      <c r="B84" s="231" t="s">
        <v>207</v>
      </c>
      <c r="C84" s="231"/>
      <c r="D84" s="231"/>
      <c r="E84" s="231"/>
      <c r="F84" s="231"/>
      <c r="G84" s="231"/>
      <c r="H84" s="231"/>
      <c r="I84" s="240"/>
      <c r="J84" s="240"/>
      <c r="K84" s="240"/>
      <c r="L84" s="170"/>
    </row>
    <row r="85" spans="1:12" ht="52.5" customHeight="1" x14ac:dyDescent="0.25">
      <c r="A85" s="141" t="s">
        <v>167</v>
      </c>
      <c r="B85" s="231" t="s">
        <v>210</v>
      </c>
      <c r="C85" s="231"/>
      <c r="D85" s="231"/>
      <c r="E85" s="231"/>
      <c r="F85" s="231"/>
      <c r="G85" s="231"/>
      <c r="H85" s="231"/>
      <c r="I85" s="232"/>
      <c r="J85" s="232"/>
      <c r="K85" s="232"/>
      <c r="L85" s="27"/>
    </row>
    <row r="86" spans="1:12" ht="34.5" customHeight="1" x14ac:dyDescent="0.25">
      <c r="A86" s="141" t="s">
        <v>213</v>
      </c>
      <c r="B86" s="231" t="s">
        <v>219</v>
      </c>
      <c r="C86" s="231"/>
      <c r="D86" s="231"/>
      <c r="E86" s="231"/>
      <c r="F86" s="231"/>
      <c r="G86" s="231"/>
      <c r="H86" s="231"/>
      <c r="I86" s="232"/>
      <c r="J86" s="232"/>
      <c r="K86" s="232"/>
      <c r="L86" s="27"/>
    </row>
    <row r="87" spans="1:12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  <row r="95" spans="1:12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</row>
  </sheetData>
  <mergeCells count="38">
    <mergeCell ref="O12:P12"/>
    <mergeCell ref="M13:N13"/>
    <mergeCell ref="M12:N12"/>
    <mergeCell ref="A9:A11"/>
    <mergeCell ref="B9:B11"/>
    <mergeCell ref="H10:K10"/>
    <mergeCell ref="D9:K9"/>
    <mergeCell ref="D13:E13"/>
    <mergeCell ref="A33:A48"/>
    <mergeCell ref="D10:G10"/>
    <mergeCell ref="C9:C11"/>
    <mergeCell ref="B49:K49"/>
    <mergeCell ref="B33:K33"/>
    <mergeCell ref="E1:H1"/>
    <mergeCell ref="D14:E14"/>
    <mergeCell ref="D15:E15"/>
    <mergeCell ref="D17:E17"/>
    <mergeCell ref="F2:H2"/>
    <mergeCell ref="H14:I14"/>
    <mergeCell ref="H15:I15"/>
    <mergeCell ref="H17:I17"/>
    <mergeCell ref="D3:G3"/>
    <mergeCell ref="B86:K86"/>
    <mergeCell ref="B74:K74"/>
    <mergeCell ref="A5:K5"/>
    <mergeCell ref="A6:K6"/>
    <mergeCell ref="A7:K7"/>
    <mergeCell ref="B84:K84"/>
    <mergeCell ref="A70:A81"/>
    <mergeCell ref="B85:K85"/>
    <mergeCell ref="B12:K12"/>
    <mergeCell ref="H13:I13"/>
    <mergeCell ref="A82:G83"/>
    <mergeCell ref="A49:A68"/>
    <mergeCell ref="B70:K70"/>
    <mergeCell ref="F79:G79"/>
    <mergeCell ref="D16:E16"/>
    <mergeCell ref="H16:I16"/>
  </mergeCells>
  <printOptions horizontalCentered="1"/>
  <pageMargins left="0" right="0" top="0.31496062992125984" bottom="0.31496062992125984" header="0.31496062992125984" footer="0.31496062992125984"/>
  <pageSetup paperSize="9" scale="54" fitToHeight="2" orientation="portrait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FFCC"/>
  </sheetPr>
  <dimension ref="A1:T180"/>
  <sheetViews>
    <sheetView showGridLines="0" view="pageBreakPreview" zoomScale="60" zoomScaleNormal="70" workbookViewId="0">
      <selection activeCell="A5" sqref="A5:F5"/>
    </sheetView>
  </sheetViews>
  <sheetFormatPr defaultRowHeight="12.75" x14ac:dyDescent="0.2"/>
  <cols>
    <col min="1" max="1" width="6.5703125" style="7" customWidth="1"/>
    <col min="2" max="2" width="62.5703125" style="7" customWidth="1"/>
    <col min="3" max="3" width="18" style="7" customWidth="1"/>
    <col min="4" max="4" width="31.5703125" style="7" customWidth="1"/>
    <col min="5" max="5" width="28.85546875" style="7" customWidth="1"/>
    <col min="6" max="6" width="35.28515625" style="7" customWidth="1"/>
    <col min="7" max="16384" width="9.140625" style="7"/>
  </cols>
  <sheetData>
    <row r="1" spans="1:20" s="1" customFormat="1" ht="15.75" x14ac:dyDescent="0.25">
      <c r="A1" s="11"/>
      <c r="B1" s="3"/>
      <c r="D1" s="255" t="s">
        <v>229</v>
      </c>
      <c r="E1" s="255"/>
      <c r="F1" s="255"/>
      <c r="G1" s="63"/>
    </row>
    <row r="2" spans="1:20" s="1" customFormat="1" ht="28.5" customHeight="1" x14ac:dyDescent="0.25">
      <c r="A2" s="11"/>
      <c r="B2" s="3"/>
      <c r="E2" s="63"/>
      <c r="F2" s="255" t="s">
        <v>98</v>
      </c>
      <c r="G2" s="63"/>
    </row>
    <row r="3" spans="1:20" s="1" customFormat="1" ht="15.75" customHeight="1" x14ac:dyDescent="0.25">
      <c r="A3" s="11"/>
      <c r="B3" s="3"/>
      <c r="D3" s="99"/>
      <c r="E3" s="99"/>
      <c r="F3" s="255"/>
    </row>
    <row r="4" spans="1:20" s="6" customFormat="1" ht="18" x14ac:dyDescent="0.25">
      <c r="C4" s="7"/>
    </row>
    <row r="5" spans="1:20" ht="47.25" customHeight="1" x14ac:dyDescent="0.3">
      <c r="A5" s="269" t="s">
        <v>121</v>
      </c>
      <c r="B5" s="269"/>
      <c r="C5" s="269"/>
      <c r="D5" s="269"/>
      <c r="E5" s="269"/>
      <c r="F5" s="269"/>
      <c r="L5" s="268"/>
      <c r="M5" s="268"/>
      <c r="N5" s="268"/>
      <c r="O5" s="268"/>
      <c r="P5" s="268"/>
      <c r="Q5" s="268"/>
      <c r="R5" s="268"/>
      <c r="S5" s="268"/>
      <c r="T5" s="268"/>
    </row>
    <row r="6" spans="1:20" ht="35.25" customHeight="1" x14ac:dyDescent="0.3">
      <c r="A6" s="269" t="s">
        <v>122</v>
      </c>
      <c r="B6" s="269"/>
      <c r="C6" s="269"/>
      <c r="D6" s="269"/>
      <c r="E6" s="269"/>
      <c r="F6" s="269"/>
      <c r="L6" s="16"/>
      <c r="M6" s="16"/>
      <c r="N6" s="16"/>
      <c r="O6" s="16"/>
      <c r="P6" s="16"/>
      <c r="Q6" s="16"/>
      <c r="R6" s="16"/>
      <c r="S6" s="16"/>
      <c r="T6" s="16"/>
    </row>
    <row r="7" spans="1:20" ht="20.25" x14ac:dyDescent="0.3">
      <c r="A7" s="10"/>
      <c r="B7" s="10"/>
      <c r="C7" s="10"/>
      <c r="D7" s="10"/>
      <c r="F7" s="54"/>
    </row>
    <row r="8" spans="1:20" ht="84" customHeight="1" x14ac:dyDescent="0.3">
      <c r="A8" s="100" t="s">
        <v>39</v>
      </c>
      <c r="B8" s="101" t="s">
        <v>40</v>
      </c>
      <c r="C8" s="100" t="s">
        <v>41</v>
      </c>
      <c r="D8" s="102" t="s">
        <v>186</v>
      </c>
      <c r="E8" s="103" t="s">
        <v>187</v>
      </c>
      <c r="F8" s="104" t="s">
        <v>188</v>
      </c>
      <c r="L8" s="64"/>
    </row>
    <row r="9" spans="1:20" ht="41.25" customHeight="1" x14ac:dyDescent="0.2">
      <c r="A9" s="105"/>
      <c r="B9" s="106" t="s">
        <v>17</v>
      </c>
      <c r="C9" s="105"/>
      <c r="D9" s="107">
        <f>D10+D24+D35+D135+D149+D163</f>
        <v>86985095.423577771</v>
      </c>
      <c r="E9" s="108" t="s">
        <v>43</v>
      </c>
      <c r="F9" s="108" t="s">
        <v>43</v>
      </c>
    </row>
    <row r="10" spans="1:20" ht="38.25" customHeight="1" x14ac:dyDescent="0.2">
      <c r="A10" s="109">
        <v>1</v>
      </c>
      <c r="B10" s="106" t="s">
        <v>189</v>
      </c>
      <c r="C10" s="106"/>
      <c r="D10" s="107">
        <f>SUM(D12:D21)</f>
        <v>4029272.0541427415</v>
      </c>
      <c r="E10" s="107">
        <f>SUM(E12:E21)</f>
        <v>25100.596741469213</v>
      </c>
      <c r="F10" s="110">
        <f t="shared" ref="F10:F24" si="0">D10/E10</f>
        <v>160.52495068716428</v>
      </c>
    </row>
    <row r="11" spans="1:20" ht="18.75" x14ac:dyDescent="0.2">
      <c r="A11" s="109"/>
      <c r="B11" s="106" t="s">
        <v>115</v>
      </c>
      <c r="C11" s="106"/>
      <c r="D11" s="107"/>
      <c r="E11" s="107"/>
      <c r="F11" s="110"/>
    </row>
    <row r="12" spans="1:20" ht="37.5" x14ac:dyDescent="0.2">
      <c r="A12" s="105"/>
      <c r="B12" s="111" t="s">
        <v>208</v>
      </c>
      <c r="C12" s="112"/>
      <c r="D12" s="113">
        <f>'[3].Приложение 6 (кальк) '!$D$15</f>
        <v>1557337.5391178385</v>
      </c>
      <c r="E12" s="113">
        <f>'[3].Приложение 6 (кальк) '!$E$15</f>
        <v>309.59674146921265</v>
      </c>
      <c r="F12" s="108">
        <f t="shared" si="0"/>
        <v>5030.2129529121848</v>
      </c>
    </row>
    <row r="13" spans="1:20" ht="34.5" customHeight="1" x14ac:dyDescent="0.2">
      <c r="A13" s="105"/>
      <c r="B13" s="114" t="s">
        <v>50</v>
      </c>
      <c r="C13" s="112">
        <v>0.4</v>
      </c>
      <c r="D13" s="113">
        <f>'[3].Приложение 6 (кальк) '!$D$16</f>
        <v>326463.29310173029</v>
      </c>
      <c r="E13" s="113">
        <f>'[3].Приложение 6 (кальк) '!$E$16</f>
        <v>1103.5</v>
      </c>
      <c r="F13" s="108">
        <f t="shared" si="0"/>
        <v>295.84349170976918</v>
      </c>
    </row>
    <row r="14" spans="1:20" ht="34.5" customHeight="1" x14ac:dyDescent="0.2">
      <c r="A14" s="105"/>
      <c r="B14" s="114" t="s">
        <v>51</v>
      </c>
      <c r="C14" s="115" t="s">
        <v>15</v>
      </c>
      <c r="D14" s="113">
        <f>'[3].Приложение 6 (кальк) '!$D$17</f>
        <v>1283745.8232794616</v>
      </c>
      <c r="E14" s="113">
        <f>'[3].Приложение 6 (кальк) '!$E$17</f>
        <v>4266.5</v>
      </c>
      <c r="F14" s="108">
        <f t="shared" si="0"/>
        <v>300.88968083428142</v>
      </c>
    </row>
    <row r="15" spans="1:20" ht="36.75" customHeight="1" x14ac:dyDescent="0.2">
      <c r="A15" s="105"/>
      <c r="B15" s="114" t="s">
        <v>52</v>
      </c>
      <c r="C15" s="112">
        <v>0.4</v>
      </c>
      <c r="D15" s="113">
        <f>'[3].Приложение 6 (кальк) '!$D$18</f>
        <v>61694.38524718082</v>
      </c>
      <c r="E15" s="113">
        <f>'[3].Приложение 6 (кальк) '!$E$18</f>
        <v>1620.5</v>
      </c>
      <c r="F15" s="108">
        <f t="shared" si="0"/>
        <v>38.07120348483852</v>
      </c>
    </row>
    <row r="16" spans="1:20" ht="32.25" customHeight="1" x14ac:dyDescent="0.2">
      <c r="A16" s="105"/>
      <c r="B16" s="114" t="s">
        <v>53</v>
      </c>
      <c r="C16" s="115" t="s">
        <v>15</v>
      </c>
      <c r="D16" s="113">
        <f>'[3].Приложение 6 (кальк) '!$D$19</f>
        <v>775353.25929765776</v>
      </c>
      <c r="E16" s="108">
        <f>'[3].Приложение 6 (кальк) '!$E$19</f>
        <v>16180.5</v>
      </c>
      <c r="F16" s="108">
        <f t="shared" si="0"/>
        <v>47.91899257116021</v>
      </c>
    </row>
    <row r="17" spans="1:6" ht="33" customHeight="1" x14ac:dyDescent="0.2">
      <c r="A17" s="116"/>
      <c r="B17" s="111" t="s">
        <v>46</v>
      </c>
      <c r="C17" s="115" t="s">
        <v>15</v>
      </c>
      <c r="D17" s="113">
        <f>'[1].Приложение 6 (кальк) '!$D$20</f>
        <v>0</v>
      </c>
      <c r="E17" s="108"/>
      <c r="F17" s="108"/>
    </row>
    <row r="18" spans="1:6" ht="33" customHeight="1" x14ac:dyDescent="0.2">
      <c r="A18" s="116"/>
      <c r="B18" s="114" t="s">
        <v>53</v>
      </c>
      <c r="C18" s="115" t="s">
        <v>84</v>
      </c>
      <c r="D18" s="113"/>
      <c r="E18" s="108"/>
      <c r="F18" s="108"/>
    </row>
    <row r="19" spans="1:6" ht="33" customHeight="1" x14ac:dyDescent="0.2">
      <c r="A19" s="116"/>
      <c r="B19" s="111" t="s">
        <v>46</v>
      </c>
      <c r="C19" s="115" t="s">
        <v>84</v>
      </c>
      <c r="D19" s="113"/>
      <c r="E19" s="108"/>
      <c r="F19" s="108"/>
    </row>
    <row r="20" spans="1:6" ht="33" customHeight="1" x14ac:dyDescent="0.2">
      <c r="A20" s="116"/>
      <c r="B20" s="114" t="s">
        <v>53</v>
      </c>
      <c r="C20" s="115" t="s">
        <v>85</v>
      </c>
      <c r="D20" s="113">
        <f>'[3].Приложение 6 (кальк) '!$D$21</f>
        <v>12338.877049436163</v>
      </c>
      <c r="E20" s="108">
        <f>'[1].Приложение 6 (кальк) '!$E$21</f>
        <v>520</v>
      </c>
      <c r="F20" s="108">
        <f t="shared" si="0"/>
        <v>23.728609710454162</v>
      </c>
    </row>
    <row r="21" spans="1:6" ht="33" customHeight="1" x14ac:dyDescent="0.2">
      <c r="A21" s="116"/>
      <c r="B21" s="111" t="s">
        <v>46</v>
      </c>
      <c r="C21" s="115" t="s">
        <v>15</v>
      </c>
      <c r="D21" s="113">
        <f>'[3].Приложение 6 (кальк) '!$D$22</f>
        <v>12338.877049436163</v>
      </c>
      <c r="E21" s="108">
        <f>'[1].Приложение 6 (кальк) '!$E$22</f>
        <v>1100</v>
      </c>
      <c r="F21" s="108">
        <f t="shared" si="0"/>
        <v>11.217160954032876</v>
      </c>
    </row>
    <row r="22" spans="1:6" ht="18.75" x14ac:dyDescent="0.2">
      <c r="A22" s="109"/>
      <c r="B22" s="106" t="s">
        <v>211</v>
      </c>
      <c r="C22" s="106"/>
      <c r="D22" s="107"/>
      <c r="E22" s="107"/>
      <c r="F22" s="110"/>
    </row>
    <row r="23" spans="1:6" ht="18.75" x14ac:dyDescent="0.2">
      <c r="A23" s="109"/>
      <c r="B23" s="106" t="s">
        <v>212</v>
      </c>
      <c r="C23" s="106"/>
      <c r="D23" s="107"/>
      <c r="E23" s="107"/>
      <c r="F23" s="110"/>
    </row>
    <row r="24" spans="1:6" ht="52.5" customHeight="1" x14ac:dyDescent="0.2">
      <c r="A24" s="117" t="s">
        <v>42</v>
      </c>
      <c r="B24" s="106" t="s">
        <v>49</v>
      </c>
      <c r="C24" s="106"/>
      <c r="D24" s="113"/>
      <c r="E24" s="113">
        <f>E25+E26+E27+E28+E29+E30+E32+E34+E33</f>
        <v>0</v>
      </c>
      <c r="F24" s="108" t="e">
        <f t="shared" si="0"/>
        <v>#DIV/0!</v>
      </c>
    </row>
    <row r="25" spans="1:6" ht="45.75" customHeight="1" x14ac:dyDescent="0.2">
      <c r="A25" s="116"/>
      <c r="B25" s="111" t="s">
        <v>209</v>
      </c>
      <c r="C25" s="111"/>
      <c r="D25" s="113"/>
      <c r="E25" s="113"/>
      <c r="F25" s="108"/>
    </row>
    <row r="26" spans="1:6" ht="33" customHeight="1" x14ac:dyDescent="0.2">
      <c r="A26" s="116"/>
      <c r="B26" s="114" t="s">
        <v>50</v>
      </c>
      <c r="C26" s="112">
        <v>0.4</v>
      </c>
      <c r="D26" s="113"/>
      <c r="E26" s="113"/>
      <c r="F26" s="108"/>
    </row>
    <row r="27" spans="1:6" ht="36" customHeight="1" x14ac:dyDescent="0.2">
      <c r="A27" s="116"/>
      <c r="B27" s="114" t="s">
        <v>51</v>
      </c>
      <c r="C27" s="115" t="s">
        <v>15</v>
      </c>
      <c r="D27" s="113"/>
      <c r="E27" s="113"/>
      <c r="F27" s="108"/>
    </row>
    <row r="28" spans="1:6" ht="39" customHeight="1" x14ac:dyDescent="0.2">
      <c r="A28" s="116"/>
      <c r="B28" s="114" t="s">
        <v>52</v>
      </c>
      <c r="C28" s="112">
        <v>0.4</v>
      </c>
      <c r="D28" s="113"/>
      <c r="E28" s="113"/>
      <c r="F28" s="108"/>
    </row>
    <row r="29" spans="1:6" ht="36.75" customHeight="1" x14ac:dyDescent="0.2">
      <c r="A29" s="116"/>
      <c r="B29" s="114" t="s">
        <v>53</v>
      </c>
      <c r="C29" s="115" t="s">
        <v>15</v>
      </c>
      <c r="D29" s="113"/>
      <c r="E29" s="113"/>
      <c r="F29" s="108"/>
    </row>
    <row r="30" spans="1:6" ht="30.75" customHeight="1" x14ac:dyDescent="0.2">
      <c r="A30" s="116"/>
      <c r="B30" s="111" t="s">
        <v>46</v>
      </c>
      <c r="C30" s="115" t="s">
        <v>15</v>
      </c>
      <c r="D30" s="113"/>
      <c r="E30" s="113"/>
      <c r="F30" s="108"/>
    </row>
    <row r="31" spans="1:6" ht="30.75" customHeight="1" x14ac:dyDescent="0.2">
      <c r="A31" s="116"/>
      <c r="B31" s="114" t="s">
        <v>53</v>
      </c>
      <c r="C31" s="115" t="s">
        <v>84</v>
      </c>
      <c r="D31" s="113"/>
      <c r="E31" s="113"/>
      <c r="F31" s="108"/>
    </row>
    <row r="32" spans="1:6" ht="30.75" customHeight="1" x14ac:dyDescent="0.2">
      <c r="A32" s="116"/>
      <c r="B32" s="111" t="s">
        <v>46</v>
      </c>
      <c r="C32" s="115" t="s">
        <v>84</v>
      </c>
      <c r="D32" s="113"/>
      <c r="E32" s="113"/>
      <c r="F32" s="108"/>
    </row>
    <row r="33" spans="1:6" ht="30.75" customHeight="1" x14ac:dyDescent="0.2">
      <c r="A33" s="116"/>
      <c r="B33" s="114" t="s">
        <v>53</v>
      </c>
      <c r="C33" s="115" t="s">
        <v>85</v>
      </c>
      <c r="D33" s="113"/>
      <c r="E33" s="113"/>
      <c r="F33" s="108"/>
    </row>
    <row r="34" spans="1:6" ht="30.75" customHeight="1" x14ac:dyDescent="0.2">
      <c r="A34" s="116"/>
      <c r="B34" s="111" t="s">
        <v>46</v>
      </c>
      <c r="C34" s="115" t="s">
        <v>85</v>
      </c>
      <c r="D34" s="113"/>
      <c r="E34" s="113"/>
      <c r="F34" s="108"/>
    </row>
    <row r="35" spans="1:6" ht="60.75" customHeight="1" x14ac:dyDescent="0.2">
      <c r="A35" s="109">
        <v>3</v>
      </c>
      <c r="B35" s="106" t="s">
        <v>224</v>
      </c>
      <c r="C35" s="106"/>
      <c r="D35" s="107">
        <f>D36+D70+D101+D112+D124</f>
        <v>66450565.637412168</v>
      </c>
      <c r="E35" s="107">
        <f>E36+E70+E101+E112+E124</f>
        <v>4970.0941666666658</v>
      </c>
      <c r="F35" s="107">
        <f>D35/E35</f>
        <v>13370.081815165913</v>
      </c>
    </row>
    <row r="36" spans="1:6" ht="25.5" customHeight="1" x14ac:dyDescent="0.2">
      <c r="A36" s="109" t="s">
        <v>33</v>
      </c>
      <c r="B36" s="106" t="s">
        <v>190</v>
      </c>
      <c r="C36" s="106" t="s">
        <v>18</v>
      </c>
      <c r="D36" s="107">
        <f>D39+D45+D48+D51+D54+D57+D42</f>
        <v>54514708.076225504</v>
      </c>
      <c r="E36" s="107">
        <f>E39+E45+E48+E51+E54+E57+E42</f>
        <v>3562.9274999999998</v>
      </c>
      <c r="F36" s="110">
        <f>D36/E36</f>
        <v>15300.538132259358</v>
      </c>
    </row>
    <row r="37" spans="1:6" ht="37.5" x14ac:dyDescent="0.2">
      <c r="A37" s="118"/>
      <c r="B37" s="119" t="s">
        <v>209</v>
      </c>
      <c r="C37" s="120"/>
      <c r="D37" s="121"/>
      <c r="E37" s="122"/>
      <c r="F37" s="122"/>
    </row>
    <row r="38" spans="1:6" ht="18.75" x14ac:dyDescent="0.2">
      <c r="A38" s="123"/>
      <c r="B38" s="45" t="s">
        <v>86</v>
      </c>
      <c r="C38" s="124">
        <v>0.4</v>
      </c>
      <c r="D38" s="125"/>
      <c r="E38" s="126"/>
      <c r="F38" s="126"/>
    </row>
    <row r="39" spans="1:6" ht="18.75" x14ac:dyDescent="0.2">
      <c r="A39" s="127"/>
      <c r="B39" s="46" t="s">
        <v>87</v>
      </c>
      <c r="C39" s="128">
        <v>0.4</v>
      </c>
      <c r="D39" s="129">
        <f>'[4].Приложение 6 (кальк) '!$D$42</f>
        <v>2022864.0437130001</v>
      </c>
      <c r="E39" s="130">
        <f>'[1].Приложение 6 (кальк) '!$E$42</f>
        <v>67</v>
      </c>
      <c r="F39" s="130">
        <f>D39/E39</f>
        <v>30192.000652432838</v>
      </c>
    </row>
    <row r="40" spans="1:6" ht="37.5" x14ac:dyDescent="0.2">
      <c r="A40" s="118"/>
      <c r="B40" s="119" t="s">
        <v>209</v>
      </c>
      <c r="C40" s="120"/>
      <c r="D40" s="121"/>
      <c r="E40" s="122"/>
      <c r="F40" s="122"/>
    </row>
    <row r="41" spans="1:6" ht="18.75" x14ac:dyDescent="0.2">
      <c r="A41" s="123"/>
      <c r="B41" s="45" t="s">
        <v>86</v>
      </c>
      <c r="C41" s="132" t="s">
        <v>15</v>
      </c>
      <c r="D41" s="125"/>
      <c r="E41" s="126"/>
      <c r="F41" s="126"/>
    </row>
    <row r="42" spans="1:6" ht="18.75" x14ac:dyDescent="0.2">
      <c r="A42" s="127"/>
      <c r="B42" s="46" t="s">
        <v>87</v>
      </c>
      <c r="C42" s="132" t="s">
        <v>15</v>
      </c>
      <c r="D42" s="129">
        <f>'[4].Приложение 6 (кальк) '!$D$44</f>
        <v>21224071.933568332</v>
      </c>
      <c r="E42" s="130">
        <f>'[1].Приложение 6 (кальк) '!$E$44</f>
        <v>68</v>
      </c>
      <c r="F42" s="130">
        <f>D42/E42</f>
        <v>312118.70490541664</v>
      </c>
    </row>
    <row r="43" spans="1:6" ht="18.75" x14ac:dyDescent="0.2">
      <c r="A43" s="118"/>
      <c r="B43" s="131" t="s">
        <v>50</v>
      </c>
      <c r="C43" s="120">
        <v>0.4</v>
      </c>
      <c r="D43" s="121"/>
      <c r="E43" s="122"/>
      <c r="F43" s="122"/>
    </row>
    <row r="44" spans="1:6" ht="18.75" x14ac:dyDescent="0.2">
      <c r="A44" s="123"/>
      <c r="B44" s="45" t="s">
        <v>86</v>
      </c>
      <c r="C44" s="124">
        <v>0.4</v>
      </c>
      <c r="D44" s="125"/>
      <c r="E44" s="126"/>
      <c r="F44" s="126"/>
    </row>
    <row r="45" spans="1:6" ht="18.75" x14ac:dyDescent="0.2">
      <c r="A45" s="127"/>
      <c r="B45" s="46" t="s">
        <v>87</v>
      </c>
      <c r="C45" s="128">
        <v>0.4</v>
      </c>
      <c r="D45" s="129">
        <f>'[4].Приложение 6 (кальк) '!$D$47</f>
        <v>429138.27004999999</v>
      </c>
      <c r="E45" s="130">
        <f>'[1].Приложение 6 (кальк) '!$E$47</f>
        <v>248</v>
      </c>
      <c r="F45" s="130">
        <f>D45/E45</f>
        <v>1730.3962502016129</v>
      </c>
    </row>
    <row r="46" spans="1:6" ht="18.75" x14ac:dyDescent="0.2">
      <c r="A46" s="118"/>
      <c r="B46" s="131" t="s">
        <v>51</v>
      </c>
      <c r="C46" s="132" t="s">
        <v>15</v>
      </c>
      <c r="D46" s="121"/>
      <c r="E46" s="122"/>
      <c r="F46" s="122"/>
    </row>
    <row r="47" spans="1:6" ht="18.75" x14ac:dyDescent="0.2">
      <c r="A47" s="123"/>
      <c r="B47" s="45" t="s">
        <v>86</v>
      </c>
      <c r="C47" s="133" t="s">
        <v>15</v>
      </c>
      <c r="D47" s="125"/>
      <c r="E47" s="126"/>
      <c r="F47" s="126"/>
    </row>
    <row r="48" spans="1:6" ht="18.75" x14ac:dyDescent="0.2">
      <c r="A48" s="127"/>
      <c r="B48" s="46" t="s">
        <v>87</v>
      </c>
      <c r="C48" s="134" t="s">
        <v>15</v>
      </c>
      <c r="D48" s="129">
        <f>'[4].Приложение 6 (кальк) '!$D$50</f>
        <v>27493649.869989172</v>
      </c>
      <c r="E48" s="130">
        <f>'[1].Приложение 6 (кальк) '!$E$50</f>
        <v>296.42750000000001</v>
      </c>
      <c r="F48" s="130">
        <f>D48/E48</f>
        <v>92749.997452966316</v>
      </c>
    </row>
    <row r="49" spans="1:6" ht="18.75" x14ac:dyDescent="0.2">
      <c r="A49" s="118"/>
      <c r="B49" s="131" t="s">
        <v>52</v>
      </c>
      <c r="C49" s="120">
        <v>0.4</v>
      </c>
      <c r="D49" s="121"/>
      <c r="E49" s="122"/>
      <c r="F49" s="122"/>
    </row>
    <row r="50" spans="1:6" ht="18.75" x14ac:dyDescent="0.2">
      <c r="A50" s="123"/>
      <c r="B50" s="45" t="s">
        <v>86</v>
      </c>
      <c r="C50" s="124">
        <v>0.4</v>
      </c>
      <c r="D50" s="125"/>
      <c r="E50" s="126"/>
      <c r="F50" s="126"/>
    </row>
    <row r="51" spans="1:6" ht="18.75" x14ac:dyDescent="0.2">
      <c r="A51" s="127"/>
      <c r="B51" s="46" t="s">
        <v>87</v>
      </c>
      <c r="C51" s="128">
        <v>0.4</v>
      </c>
      <c r="D51" s="129"/>
      <c r="E51" s="130"/>
      <c r="F51" s="130"/>
    </row>
    <row r="52" spans="1:6" ht="18.75" x14ac:dyDescent="0.2">
      <c r="A52" s="118"/>
      <c r="B52" s="131" t="s">
        <v>53</v>
      </c>
      <c r="C52" s="132" t="s">
        <v>15</v>
      </c>
      <c r="D52" s="121"/>
      <c r="E52" s="122"/>
      <c r="F52" s="122"/>
    </row>
    <row r="53" spans="1:6" ht="18.75" x14ac:dyDescent="0.2">
      <c r="A53" s="123"/>
      <c r="B53" s="45" t="s">
        <v>86</v>
      </c>
      <c r="C53" s="133" t="s">
        <v>15</v>
      </c>
      <c r="D53" s="125"/>
      <c r="E53" s="126"/>
      <c r="F53" s="126"/>
    </row>
    <row r="54" spans="1:6" ht="18.75" x14ac:dyDescent="0.2">
      <c r="A54" s="127"/>
      <c r="B54" s="46" t="s">
        <v>87</v>
      </c>
      <c r="C54" s="134" t="s">
        <v>15</v>
      </c>
      <c r="D54" s="129">
        <f>'[4].Приложение 6 (кальк) '!$D$56</f>
        <v>474434.94017000002</v>
      </c>
      <c r="E54" s="130">
        <f>'[1].Приложение 6 (кальк) '!$E$56</f>
        <v>1334.5</v>
      </c>
      <c r="F54" s="130">
        <f>D54/E54</f>
        <v>355.51512938928437</v>
      </c>
    </row>
    <row r="55" spans="1:6" ht="18.75" x14ac:dyDescent="0.2">
      <c r="A55" s="135"/>
      <c r="B55" s="119" t="s">
        <v>46</v>
      </c>
      <c r="C55" s="132" t="s">
        <v>15</v>
      </c>
      <c r="D55" s="121"/>
      <c r="E55" s="122"/>
      <c r="F55" s="122"/>
    </row>
    <row r="56" spans="1:6" ht="18.75" x14ac:dyDescent="0.2">
      <c r="A56" s="136"/>
      <c r="B56" s="45" t="s">
        <v>86</v>
      </c>
      <c r="C56" s="133" t="s">
        <v>15</v>
      </c>
      <c r="D56" s="125"/>
      <c r="E56" s="126"/>
      <c r="F56" s="126"/>
    </row>
    <row r="57" spans="1:6" ht="18.75" x14ac:dyDescent="0.2">
      <c r="A57" s="137"/>
      <c r="B57" s="46" t="s">
        <v>87</v>
      </c>
      <c r="C57" s="134" t="s">
        <v>15</v>
      </c>
      <c r="D57" s="129">
        <f>'[4].Приложение 6 (кальк) '!$D$59</f>
        <v>2870549.0187349999</v>
      </c>
      <c r="E57" s="130">
        <f>'[1].Приложение 6 (кальк) '!$E$59</f>
        <v>1549</v>
      </c>
      <c r="F57" s="130">
        <f>D57/E57</f>
        <v>1853.1626976985151</v>
      </c>
    </row>
    <row r="58" spans="1:6" ht="18.75" x14ac:dyDescent="0.2">
      <c r="A58" s="135"/>
      <c r="B58" s="131" t="s">
        <v>53</v>
      </c>
      <c r="C58" s="132" t="s">
        <v>84</v>
      </c>
      <c r="D58" s="121"/>
      <c r="E58" s="122"/>
      <c r="F58" s="122"/>
    </row>
    <row r="59" spans="1:6" ht="18.75" x14ac:dyDescent="0.2">
      <c r="A59" s="136"/>
      <c r="B59" s="45" t="s">
        <v>86</v>
      </c>
      <c r="C59" s="133" t="s">
        <v>84</v>
      </c>
      <c r="D59" s="125"/>
      <c r="E59" s="126"/>
      <c r="F59" s="126"/>
    </row>
    <row r="60" spans="1:6" ht="18.75" x14ac:dyDescent="0.2">
      <c r="A60" s="137"/>
      <c r="B60" s="46" t="s">
        <v>87</v>
      </c>
      <c r="C60" s="134" t="s">
        <v>84</v>
      </c>
      <c r="D60" s="129"/>
      <c r="E60" s="130"/>
      <c r="F60" s="130"/>
    </row>
    <row r="61" spans="1:6" ht="18.75" x14ac:dyDescent="0.2">
      <c r="A61" s="135"/>
      <c r="B61" s="119" t="s">
        <v>46</v>
      </c>
      <c r="C61" s="132" t="s">
        <v>84</v>
      </c>
      <c r="D61" s="121"/>
      <c r="E61" s="122"/>
      <c r="F61" s="122"/>
    </row>
    <row r="62" spans="1:6" ht="18.75" x14ac:dyDescent="0.2">
      <c r="A62" s="136"/>
      <c r="B62" s="45" t="s">
        <v>86</v>
      </c>
      <c r="C62" s="133" t="s">
        <v>84</v>
      </c>
      <c r="D62" s="125"/>
      <c r="E62" s="126"/>
      <c r="F62" s="126"/>
    </row>
    <row r="63" spans="1:6" ht="18.75" x14ac:dyDescent="0.2">
      <c r="A63" s="137"/>
      <c r="B63" s="46" t="s">
        <v>87</v>
      </c>
      <c r="C63" s="134" t="s">
        <v>84</v>
      </c>
      <c r="D63" s="129"/>
      <c r="E63" s="130"/>
      <c r="F63" s="130"/>
    </row>
    <row r="64" spans="1:6" ht="18.75" x14ac:dyDescent="0.2">
      <c r="A64" s="135"/>
      <c r="B64" s="131" t="s">
        <v>53</v>
      </c>
      <c r="C64" s="132" t="s">
        <v>85</v>
      </c>
      <c r="D64" s="121"/>
      <c r="E64" s="122"/>
      <c r="F64" s="122"/>
    </row>
    <row r="65" spans="1:6" ht="18.75" x14ac:dyDescent="0.2">
      <c r="A65" s="136"/>
      <c r="B65" s="45" t="s">
        <v>86</v>
      </c>
      <c r="C65" s="133" t="s">
        <v>85</v>
      </c>
      <c r="D65" s="125"/>
      <c r="E65" s="126"/>
      <c r="F65" s="126"/>
    </row>
    <row r="66" spans="1:6" ht="18.75" x14ac:dyDescent="0.2">
      <c r="A66" s="137"/>
      <c r="B66" s="46" t="s">
        <v>87</v>
      </c>
      <c r="C66" s="134" t="s">
        <v>85</v>
      </c>
      <c r="D66" s="129"/>
      <c r="E66" s="130"/>
      <c r="F66" s="130"/>
    </row>
    <row r="67" spans="1:6" ht="18.75" x14ac:dyDescent="0.2">
      <c r="A67" s="135"/>
      <c r="B67" s="119" t="s">
        <v>46</v>
      </c>
      <c r="C67" s="132" t="s">
        <v>85</v>
      </c>
      <c r="D67" s="121"/>
      <c r="E67" s="122"/>
      <c r="F67" s="122"/>
    </row>
    <row r="68" spans="1:6" ht="18.75" x14ac:dyDescent="0.2">
      <c r="A68" s="136"/>
      <c r="B68" s="45" t="s">
        <v>86</v>
      </c>
      <c r="C68" s="133" t="s">
        <v>85</v>
      </c>
      <c r="D68" s="125"/>
      <c r="E68" s="126"/>
      <c r="F68" s="126"/>
    </row>
    <row r="69" spans="1:6" ht="18.75" x14ac:dyDescent="0.2">
      <c r="A69" s="137"/>
      <c r="B69" s="46" t="s">
        <v>87</v>
      </c>
      <c r="C69" s="134" t="s">
        <v>85</v>
      </c>
      <c r="D69" s="129"/>
      <c r="E69" s="130"/>
      <c r="F69" s="130"/>
    </row>
    <row r="70" spans="1:6" ht="40.5" customHeight="1" x14ac:dyDescent="0.2">
      <c r="A70" s="109" t="s">
        <v>34</v>
      </c>
      <c r="B70" s="106" t="s">
        <v>156</v>
      </c>
      <c r="C70" s="106" t="s">
        <v>18</v>
      </c>
      <c r="D70" s="107">
        <f>D73+D79+D85+D88</f>
        <v>381442.27118666674</v>
      </c>
      <c r="E70" s="107">
        <f>E73+E79+E85+E88</f>
        <v>45</v>
      </c>
      <c r="F70" s="107">
        <f>D70/E70</f>
        <v>8476.4949152592617</v>
      </c>
    </row>
    <row r="71" spans="1:6" ht="37.5" x14ac:dyDescent="0.2">
      <c r="A71" s="118"/>
      <c r="B71" s="119" t="s">
        <v>209</v>
      </c>
      <c r="C71" s="120"/>
      <c r="D71" s="121"/>
      <c r="E71" s="122"/>
    </row>
    <row r="72" spans="1:6" ht="18.75" x14ac:dyDescent="0.2">
      <c r="A72" s="123"/>
      <c r="B72" s="45" t="s">
        <v>88</v>
      </c>
      <c r="C72" s="124"/>
      <c r="D72" s="125"/>
      <c r="E72" s="126"/>
      <c r="F72" s="126"/>
    </row>
    <row r="73" spans="1:6" ht="18.75" x14ac:dyDescent="0.2">
      <c r="A73" s="127"/>
      <c r="B73" s="46" t="s">
        <v>89</v>
      </c>
      <c r="C73" s="132" t="s">
        <v>15</v>
      </c>
      <c r="D73" s="129">
        <f>'[4].Приложение 6 (кальк) '!$D$63</f>
        <v>115286.65659000003</v>
      </c>
      <c r="E73" s="130">
        <f>'[1].Приложение 6 (кальк) '!$E$63</f>
        <v>4</v>
      </c>
      <c r="F73" s="122">
        <f>D73/E73</f>
        <v>28821.664147500007</v>
      </c>
    </row>
    <row r="74" spans="1:6" ht="18.75" x14ac:dyDescent="0.2">
      <c r="A74" s="118"/>
      <c r="B74" s="131" t="s">
        <v>50</v>
      </c>
      <c r="C74" s="120">
        <v>0.4</v>
      </c>
      <c r="D74" s="121"/>
      <c r="E74" s="122"/>
      <c r="F74" s="122"/>
    </row>
    <row r="75" spans="1:6" ht="18.75" x14ac:dyDescent="0.2">
      <c r="A75" s="123"/>
      <c r="B75" s="45" t="s">
        <v>88</v>
      </c>
      <c r="C75" s="124">
        <v>0.4</v>
      </c>
      <c r="D75" s="125"/>
      <c r="E75" s="126"/>
      <c r="F75" s="126"/>
    </row>
    <row r="76" spans="1:6" ht="18.75" x14ac:dyDescent="0.2">
      <c r="A76" s="127"/>
      <c r="B76" s="46" t="s">
        <v>89</v>
      </c>
      <c r="C76" s="128">
        <v>0.4</v>
      </c>
      <c r="D76" s="129"/>
      <c r="E76" s="130"/>
      <c r="F76" s="130"/>
    </row>
    <row r="77" spans="1:6" ht="18.75" x14ac:dyDescent="0.2">
      <c r="A77" s="118"/>
      <c r="B77" s="131" t="s">
        <v>51</v>
      </c>
      <c r="C77" s="132" t="s">
        <v>15</v>
      </c>
      <c r="D77" s="121"/>
      <c r="E77" s="122"/>
      <c r="F77" s="122"/>
    </row>
    <row r="78" spans="1:6" ht="18.75" x14ac:dyDescent="0.2">
      <c r="A78" s="123"/>
      <c r="B78" s="45" t="s">
        <v>88</v>
      </c>
      <c r="C78" s="133" t="s">
        <v>15</v>
      </c>
      <c r="D78" s="125"/>
      <c r="E78" s="126"/>
      <c r="F78" s="126"/>
    </row>
    <row r="79" spans="1:6" ht="18.75" x14ac:dyDescent="0.2">
      <c r="A79" s="127"/>
      <c r="B79" s="46" t="s">
        <v>89</v>
      </c>
      <c r="C79" s="134" t="s">
        <v>15</v>
      </c>
      <c r="D79" s="129">
        <f>'[4].Приложение 6 (кальк) '!$D$71</f>
        <v>266155.61459666671</v>
      </c>
      <c r="E79" s="130">
        <f>'[1].Приложение 6 (кальк) '!$E$71</f>
        <v>41</v>
      </c>
      <c r="F79" s="130">
        <f>D79/E79</f>
        <v>6491.6003560162608</v>
      </c>
    </row>
    <row r="80" spans="1:6" ht="18.75" x14ac:dyDescent="0.2">
      <c r="A80" s="118"/>
      <c r="B80" s="131" t="s">
        <v>52</v>
      </c>
      <c r="C80" s="120">
        <v>0.4</v>
      </c>
      <c r="D80" s="121"/>
      <c r="E80" s="122"/>
      <c r="F80" s="122"/>
    </row>
    <row r="81" spans="1:6" ht="18.75" x14ac:dyDescent="0.2">
      <c r="A81" s="123"/>
      <c r="B81" s="45" t="s">
        <v>88</v>
      </c>
      <c r="C81" s="124">
        <v>0.4</v>
      </c>
      <c r="D81" s="125"/>
      <c r="E81" s="126"/>
      <c r="F81" s="126"/>
    </row>
    <row r="82" spans="1:6" ht="18.75" x14ac:dyDescent="0.2">
      <c r="A82" s="127"/>
      <c r="B82" s="46" t="s">
        <v>89</v>
      </c>
      <c r="C82" s="128">
        <v>0.4</v>
      </c>
      <c r="D82" s="129"/>
      <c r="E82" s="130"/>
      <c r="F82" s="130" t="e">
        <f>D82/E82</f>
        <v>#DIV/0!</v>
      </c>
    </row>
    <row r="83" spans="1:6" ht="18.75" x14ac:dyDescent="0.2">
      <c r="A83" s="118"/>
      <c r="B83" s="131" t="s">
        <v>53</v>
      </c>
      <c r="C83" s="132" t="s">
        <v>15</v>
      </c>
      <c r="D83" s="121"/>
      <c r="E83" s="122"/>
      <c r="F83" s="122"/>
    </row>
    <row r="84" spans="1:6" ht="18.75" x14ac:dyDescent="0.2">
      <c r="A84" s="123"/>
      <c r="B84" s="45" t="s">
        <v>88</v>
      </c>
      <c r="C84" s="133" t="s">
        <v>15</v>
      </c>
      <c r="D84" s="125"/>
      <c r="E84" s="126"/>
      <c r="F84" s="126"/>
    </row>
    <row r="85" spans="1:6" ht="18.75" x14ac:dyDescent="0.2">
      <c r="A85" s="127"/>
      <c r="B85" s="46" t="s">
        <v>89</v>
      </c>
      <c r="C85" s="134" t="s">
        <v>15</v>
      </c>
      <c r="D85" s="129"/>
      <c r="E85" s="130"/>
      <c r="F85" s="130" t="e">
        <f>D85/E85</f>
        <v>#DIV/0!</v>
      </c>
    </row>
    <row r="86" spans="1:6" ht="18.75" x14ac:dyDescent="0.2">
      <c r="A86" s="135"/>
      <c r="B86" s="119" t="s">
        <v>46</v>
      </c>
      <c r="C86" s="132" t="s">
        <v>15</v>
      </c>
      <c r="D86" s="121"/>
      <c r="E86" s="122"/>
      <c r="F86" s="122"/>
    </row>
    <row r="87" spans="1:6" ht="18.75" x14ac:dyDescent="0.2">
      <c r="A87" s="136"/>
      <c r="B87" s="45" t="s">
        <v>88</v>
      </c>
      <c r="C87" s="133" t="s">
        <v>15</v>
      </c>
      <c r="D87" s="125"/>
      <c r="E87" s="126"/>
      <c r="F87" s="126"/>
    </row>
    <row r="88" spans="1:6" ht="18.75" x14ac:dyDescent="0.2">
      <c r="A88" s="137"/>
      <c r="B88" s="46" t="s">
        <v>89</v>
      </c>
      <c r="C88" s="134" t="s">
        <v>15</v>
      </c>
      <c r="D88" s="129"/>
      <c r="E88" s="130"/>
      <c r="F88" s="130" t="e">
        <f>D88/E88</f>
        <v>#DIV/0!</v>
      </c>
    </row>
    <row r="89" spans="1:6" ht="18.75" x14ac:dyDescent="0.2">
      <c r="A89" s="135"/>
      <c r="B89" s="131" t="s">
        <v>53</v>
      </c>
      <c r="C89" s="132" t="s">
        <v>84</v>
      </c>
      <c r="D89" s="121"/>
      <c r="E89" s="122"/>
      <c r="F89" s="122"/>
    </row>
    <row r="90" spans="1:6" ht="18.75" x14ac:dyDescent="0.2">
      <c r="A90" s="136"/>
      <c r="B90" s="45" t="s">
        <v>88</v>
      </c>
      <c r="C90" s="133" t="s">
        <v>84</v>
      </c>
      <c r="D90" s="125"/>
      <c r="E90" s="126"/>
      <c r="F90" s="126"/>
    </row>
    <row r="91" spans="1:6" ht="18.75" x14ac:dyDescent="0.2">
      <c r="A91" s="137"/>
      <c r="B91" s="46" t="s">
        <v>89</v>
      </c>
      <c r="C91" s="134" t="s">
        <v>84</v>
      </c>
      <c r="D91" s="129"/>
      <c r="E91" s="130"/>
      <c r="F91" s="130"/>
    </row>
    <row r="92" spans="1:6" ht="18.75" x14ac:dyDescent="0.2">
      <c r="A92" s="135"/>
      <c r="B92" s="119" t="s">
        <v>46</v>
      </c>
      <c r="C92" s="132" t="s">
        <v>84</v>
      </c>
      <c r="D92" s="121"/>
      <c r="E92" s="122"/>
      <c r="F92" s="122"/>
    </row>
    <row r="93" spans="1:6" ht="18.75" x14ac:dyDescent="0.2">
      <c r="A93" s="136"/>
      <c r="B93" s="45" t="s">
        <v>88</v>
      </c>
      <c r="C93" s="133" t="s">
        <v>84</v>
      </c>
      <c r="D93" s="125"/>
      <c r="E93" s="126"/>
      <c r="F93" s="126"/>
    </row>
    <row r="94" spans="1:6" ht="18.75" x14ac:dyDescent="0.2">
      <c r="A94" s="137"/>
      <c r="B94" s="46" t="s">
        <v>89</v>
      </c>
      <c r="C94" s="134" t="s">
        <v>84</v>
      </c>
      <c r="D94" s="129"/>
      <c r="E94" s="130"/>
      <c r="F94" s="130"/>
    </row>
    <row r="95" spans="1:6" ht="18.75" x14ac:dyDescent="0.2">
      <c r="A95" s="135"/>
      <c r="B95" s="131" t="s">
        <v>53</v>
      </c>
      <c r="C95" s="132" t="s">
        <v>85</v>
      </c>
      <c r="D95" s="121"/>
      <c r="E95" s="122"/>
      <c r="F95" s="122"/>
    </row>
    <row r="96" spans="1:6" ht="18.75" x14ac:dyDescent="0.2">
      <c r="A96" s="136"/>
      <c r="B96" s="45" t="s">
        <v>88</v>
      </c>
      <c r="C96" s="133" t="s">
        <v>85</v>
      </c>
      <c r="D96" s="125"/>
      <c r="E96" s="126"/>
      <c r="F96" s="126"/>
    </row>
    <row r="97" spans="1:6" ht="18.75" x14ac:dyDescent="0.2">
      <c r="A97" s="137"/>
      <c r="B97" s="46" t="s">
        <v>89</v>
      </c>
      <c r="C97" s="134" t="s">
        <v>85</v>
      </c>
      <c r="D97" s="129"/>
      <c r="E97" s="130"/>
      <c r="F97" s="130"/>
    </row>
    <row r="98" spans="1:6" ht="18.75" x14ac:dyDescent="0.2">
      <c r="A98" s="135"/>
      <c r="B98" s="119" t="s">
        <v>46</v>
      </c>
      <c r="C98" s="132" t="s">
        <v>85</v>
      </c>
      <c r="D98" s="121"/>
      <c r="E98" s="122"/>
      <c r="F98" s="122"/>
    </row>
    <row r="99" spans="1:6" ht="18.75" x14ac:dyDescent="0.2">
      <c r="A99" s="136"/>
      <c r="B99" s="45" t="s">
        <v>88</v>
      </c>
      <c r="C99" s="133" t="s">
        <v>85</v>
      </c>
      <c r="D99" s="125"/>
      <c r="E99" s="126"/>
      <c r="F99" s="126"/>
    </row>
    <row r="100" spans="1:6" ht="18.75" x14ac:dyDescent="0.2">
      <c r="A100" s="137"/>
      <c r="B100" s="46" t="s">
        <v>89</v>
      </c>
      <c r="C100" s="134" t="s">
        <v>85</v>
      </c>
      <c r="D100" s="129"/>
      <c r="E100" s="130"/>
      <c r="F100" s="130"/>
    </row>
    <row r="101" spans="1:6" ht="39" customHeight="1" x14ac:dyDescent="0.2">
      <c r="A101" s="109" t="s">
        <v>35</v>
      </c>
      <c r="B101" s="106" t="s">
        <v>157</v>
      </c>
      <c r="C101" s="106" t="s">
        <v>18</v>
      </c>
      <c r="D101" s="107">
        <f>SUM(D102:D111)</f>
        <v>0</v>
      </c>
      <c r="E101" s="107">
        <f>SUM(E102:E111)</f>
        <v>0</v>
      </c>
      <c r="F101" s="110"/>
    </row>
    <row r="102" spans="1:6" ht="37.5" x14ac:dyDescent="0.2">
      <c r="A102" s="105"/>
      <c r="B102" s="111" t="s">
        <v>209</v>
      </c>
      <c r="C102" s="112"/>
      <c r="D102" s="113"/>
      <c r="E102" s="108"/>
      <c r="F102" s="108"/>
    </row>
    <row r="103" spans="1:6" ht="18.75" x14ac:dyDescent="0.2">
      <c r="A103" s="105"/>
      <c r="B103" s="114" t="s">
        <v>50</v>
      </c>
      <c r="C103" s="112">
        <v>0.4</v>
      </c>
      <c r="D103" s="113"/>
      <c r="E103" s="108"/>
      <c r="F103" s="108"/>
    </row>
    <row r="104" spans="1:6" ht="18.75" x14ac:dyDescent="0.2">
      <c r="A104" s="105"/>
      <c r="B104" s="114" t="s">
        <v>51</v>
      </c>
      <c r="C104" s="115" t="s">
        <v>15</v>
      </c>
      <c r="D104" s="113"/>
      <c r="E104" s="108"/>
      <c r="F104" s="108"/>
    </row>
    <row r="105" spans="1:6" ht="21.75" customHeight="1" x14ac:dyDescent="0.2">
      <c r="A105" s="105"/>
      <c r="B105" s="114" t="s">
        <v>52</v>
      </c>
      <c r="C105" s="112">
        <v>0.4</v>
      </c>
      <c r="D105" s="113"/>
      <c r="E105" s="108"/>
      <c r="F105" s="108"/>
    </row>
    <row r="106" spans="1:6" ht="26.25" customHeight="1" x14ac:dyDescent="0.2">
      <c r="A106" s="105"/>
      <c r="B106" s="114" t="s">
        <v>53</v>
      </c>
      <c r="C106" s="115" t="s">
        <v>15</v>
      </c>
      <c r="D106" s="113"/>
      <c r="E106" s="108"/>
      <c r="F106" s="108"/>
    </row>
    <row r="107" spans="1:6" ht="28.5" customHeight="1" x14ac:dyDescent="0.2">
      <c r="A107" s="116"/>
      <c r="B107" s="111" t="s">
        <v>46</v>
      </c>
      <c r="C107" s="115" t="s">
        <v>15</v>
      </c>
      <c r="D107" s="113"/>
      <c r="E107" s="108"/>
      <c r="F107" s="108"/>
    </row>
    <row r="108" spans="1:6" ht="30" customHeight="1" x14ac:dyDescent="0.2">
      <c r="A108" s="116"/>
      <c r="B108" s="114" t="s">
        <v>53</v>
      </c>
      <c r="C108" s="115" t="s">
        <v>84</v>
      </c>
      <c r="D108" s="113"/>
      <c r="E108" s="108"/>
      <c r="F108" s="108"/>
    </row>
    <row r="109" spans="1:6" ht="28.5" customHeight="1" x14ac:dyDescent="0.2">
      <c r="A109" s="116"/>
      <c r="B109" s="111" t="s">
        <v>46</v>
      </c>
      <c r="C109" s="115" t="s">
        <v>84</v>
      </c>
      <c r="D109" s="113"/>
      <c r="E109" s="108"/>
      <c r="F109" s="108"/>
    </row>
    <row r="110" spans="1:6" ht="28.5" customHeight="1" x14ac:dyDescent="0.2">
      <c r="A110" s="116"/>
      <c r="B110" s="114" t="s">
        <v>53</v>
      </c>
      <c r="C110" s="115" t="s">
        <v>85</v>
      </c>
      <c r="D110" s="113"/>
      <c r="E110" s="108"/>
      <c r="F110" s="108"/>
    </row>
    <row r="111" spans="1:6" ht="28.5" customHeight="1" x14ac:dyDescent="0.2">
      <c r="A111" s="116"/>
      <c r="B111" s="111" t="s">
        <v>46</v>
      </c>
      <c r="C111" s="115" t="s">
        <v>85</v>
      </c>
      <c r="D111" s="113"/>
      <c r="E111" s="108"/>
      <c r="F111" s="108"/>
    </row>
    <row r="112" spans="1:6" ht="84" customHeight="1" x14ac:dyDescent="0.2">
      <c r="A112" s="109" t="s">
        <v>36</v>
      </c>
      <c r="B112" s="106" t="s">
        <v>191</v>
      </c>
      <c r="C112" s="106" t="s">
        <v>18</v>
      </c>
      <c r="D112" s="107">
        <f>D113+D114+D115+D116+D118+D119</f>
        <v>11554415.289999999</v>
      </c>
      <c r="E112" s="107">
        <f>E113+E114+E115+E116+E118+E119</f>
        <v>1362.1666666666665</v>
      </c>
      <c r="F112" s="107">
        <f t="shared" ref="F112:F119" si="1">D112/E112</f>
        <v>8482.380000000001</v>
      </c>
    </row>
    <row r="113" spans="1:6" ht="60" customHeight="1" x14ac:dyDescent="0.2">
      <c r="A113" s="105"/>
      <c r="B113" s="111" t="s">
        <v>209</v>
      </c>
      <c r="C113" s="112">
        <v>0.4</v>
      </c>
      <c r="D113" s="113">
        <f>'[4].Приложение 6 (кальк) '!$D$93</f>
        <v>381707.1</v>
      </c>
      <c r="E113" s="108">
        <f>'[1].Приложение 6 (кальк) '!$E$93</f>
        <v>45</v>
      </c>
      <c r="F113" s="108">
        <f t="shared" si="1"/>
        <v>8482.3799999999992</v>
      </c>
    </row>
    <row r="114" spans="1:6" ht="60" customHeight="1" x14ac:dyDescent="0.2">
      <c r="A114" s="105"/>
      <c r="B114" s="111" t="s">
        <v>209</v>
      </c>
      <c r="C114" s="115" t="s">
        <v>15</v>
      </c>
      <c r="D114" s="113">
        <f>'[4].Приложение 6 (кальк) '!$D$94</f>
        <v>25447.14</v>
      </c>
      <c r="E114" s="108">
        <f>'[1].Приложение 6 (кальк) '!$E$94</f>
        <v>3</v>
      </c>
      <c r="F114" s="108">
        <f>D114/E114</f>
        <v>8482.3799999999992</v>
      </c>
    </row>
    <row r="115" spans="1:6" ht="32.25" customHeight="1" x14ac:dyDescent="0.2">
      <c r="A115" s="105"/>
      <c r="B115" s="114" t="s">
        <v>50</v>
      </c>
      <c r="C115" s="112">
        <v>0.4</v>
      </c>
      <c r="D115" s="113">
        <f>'[4].Приложение 6 (кальк) '!$D$95</f>
        <v>1091399.56</v>
      </c>
      <c r="E115" s="108">
        <f>'[1].Приложение 6 (кальк) '!$E$95</f>
        <v>128.66666666666666</v>
      </c>
      <c r="F115" s="108">
        <f t="shared" si="1"/>
        <v>8482.380000000001</v>
      </c>
    </row>
    <row r="116" spans="1:6" ht="33" customHeight="1" x14ac:dyDescent="0.2">
      <c r="A116" s="105"/>
      <c r="B116" s="114" t="s">
        <v>51</v>
      </c>
      <c r="C116" s="115" t="s">
        <v>15</v>
      </c>
      <c r="D116" s="113">
        <f>'[4].Приложение 6 (кальк) '!$D$96</f>
        <v>559837.07999999996</v>
      </c>
      <c r="E116" s="108">
        <f>'[1].Приложение 6 (кальк) '!$E$96</f>
        <v>66</v>
      </c>
      <c r="F116" s="108">
        <f t="shared" si="1"/>
        <v>8482.3799999999992</v>
      </c>
    </row>
    <row r="117" spans="1:6" ht="30" customHeight="1" x14ac:dyDescent="0.2">
      <c r="A117" s="105"/>
      <c r="B117" s="114" t="s">
        <v>52</v>
      </c>
      <c r="C117" s="112">
        <v>0.4</v>
      </c>
      <c r="D117" s="113"/>
      <c r="E117" s="108"/>
      <c r="F117" s="108"/>
    </row>
    <row r="118" spans="1:6" ht="27.75" customHeight="1" x14ac:dyDescent="0.2">
      <c r="A118" s="105"/>
      <c r="B118" s="114" t="s">
        <v>53</v>
      </c>
      <c r="C118" s="115" t="s">
        <v>15</v>
      </c>
      <c r="D118" s="113">
        <f>'[4].Приложение 6 (кальк) '!$D$98</f>
        <v>3363263.67</v>
      </c>
      <c r="E118" s="108">
        <f>'[1].Приложение 6 (кальк) '!$E$98</f>
        <v>396.5</v>
      </c>
      <c r="F118" s="108">
        <f t="shared" si="1"/>
        <v>8482.3799999999992</v>
      </c>
    </row>
    <row r="119" spans="1:6" ht="33" customHeight="1" x14ac:dyDescent="0.2">
      <c r="A119" s="116"/>
      <c r="B119" s="111" t="s">
        <v>46</v>
      </c>
      <c r="C119" s="115" t="s">
        <v>15</v>
      </c>
      <c r="D119" s="113">
        <f>'[4].Приложение 6 (кальк) '!$D$99</f>
        <v>6132760.7400000002</v>
      </c>
      <c r="E119" s="108">
        <f>'[1].Приложение 6 (кальк) '!$E$99</f>
        <v>723</v>
      </c>
      <c r="F119" s="108">
        <f t="shared" si="1"/>
        <v>8482.380000000001</v>
      </c>
    </row>
    <row r="120" spans="1:6" ht="33" customHeight="1" x14ac:dyDescent="0.2">
      <c r="A120" s="116"/>
      <c r="B120" s="114" t="s">
        <v>53</v>
      </c>
      <c r="C120" s="115" t="s">
        <v>84</v>
      </c>
      <c r="D120" s="113"/>
      <c r="E120" s="108"/>
      <c r="F120" s="108"/>
    </row>
    <row r="121" spans="1:6" ht="33" customHeight="1" x14ac:dyDescent="0.2">
      <c r="A121" s="116"/>
      <c r="B121" s="111" t="s">
        <v>46</v>
      </c>
      <c r="C121" s="115" t="s">
        <v>84</v>
      </c>
      <c r="D121" s="113"/>
      <c r="E121" s="108"/>
      <c r="F121" s="108"/>
    </row>
    <row r="122" spans="1:6" ht="33" customHeight="1" x14ac:dyDescent="0.2">
      <c r="A122" s="116"/>
      <c r="B122" s="114" t="s">
        <v>53</v>
      </c>
      <c r="C122" s="115" t="s">
        <v>85</v>
      </c>
      <c r="D122" s="113"/>
      <c r="E122" s="108"/>
      <c r="F122" s="108"/>
    </row>
    <row r="123" spans="1:6" ht="33" customHeight="1" x14ac:dyDescent="0.2">
      <c r="A123" s="116"/>
      <c r="B123" s="111" t="s">
        <v>46</v>
      </c>
      <c r="C123" s="115" t="s">
        <v>85</v>
      </c>
      <c r="D123" s="113"/>
      <c r="E123" s="108"/>
      <c r="F123" s="108"/>
    </row>
    <row r="124" spans="1:6" ht="37.5" x14ac:dyDescent="0.2">
      <c r="A124" s="109" t="s">
        <v>16</v>
      </c>
      <c r="B124" s="106" t="s">
        <v>192</v>
      </c>
      <c r="C124" s="106" t="s">
        <v>18</v>
      </c>
      <c r="D124" s="107">
        <f>SUM(D125:D134)</f>
        <v>0</v>
      </c>
      <c r="E124" s="107">
        <f>SUM(E125:E134)</f>
        <v>0</v>
      </c>
      <c r="F124" s="107"/>
    </row>
    <row r="125" spans="1:6" ht="37.5" x14ac:dyDescent="0.2">
      <c r="A125" s="105"/>
      <c r="B125" s="111" t="s">
        <v>209</v>
      </c>
      <c r="C125" s="112"/>
      <c r="D125" s="113"/>
      <c r="E125" s="108"/>
      <c r="F125" s="108"/>
    </row>
    <row r="126" spans="1:6" ht="30" customHeight="1" x14ac:dyDescent="0.2">
      <c r="A126" s="105"/>
      <c r="B126" s="114" t="s">
        <v>50</v>
      </c>
      <c r="C126" s="112">
        <v>0.4</v>
      </c>
      <c r="D126" s="113"/>
      <c r="E126" s="108"/>
      <c r="F126" s="108"/>
    </row>
    <row r="127" spans="1:6" ht="27" customHeight="1" x14ac:dyDescent="0.2">
      <c r="A127" s="105"/>
      <c r="B127" s="114" t="s">
        <v>51</v>
      </c>
      <c r="C127" s="115" t="s">
        <v>15</v>
      </c>
      <c r="D127" s="113"/>
      <c r="E127" s="108"/>
      <c r="F127" s="108"/>
    </row>
    <row r="128" spans="1:6" ht="39" customHeight="1" x14ac:dyDescent="0.2">
      <c r="A128" s="105"/>
      <c r="B128" s="114" t="s">
        <v>52</v>
      </c>
      <c r="C128" s="112">
        <v>0.4</v>
      </c>
      <c r="D128" s="113"/>
      <c r="E128" s="108"/>
      <c r="F128" s="108"/>
    </row>
    <row r="129" spans="1:6" ht="36" customHeight="1" x14ac:dyDescent="0.2">
      <c r="A129" s="105"/>
      <c r="B129" s="114" t="s">
        <v>53</v>
      </c>
      <c r="C129" s="115" t="s">
        <v>15</v>
      </c>
      <c r="D129" s="113"/>
      <c r="E129" s="108"/>
      <c r="F129" s="108"/>
    </row>
    <row r="130" spans="1:6" ht="36" customHeight="1" x14ac:dyDescent="0.2">
      <c r="A130" s="116"/>
      <c r="B130" s="111" t="s">
        <v>46</v>
      </c>
      <c r="C130" s="115" t="s">
        <v>15</v>
      </c>
      <c r="D130" s="113"/>
      <c r="E130" s="108"/>
      <c r="F130" s="108"/>
    </row>
    <row r="131" spans="1:6" ht="36" customHeight="1" x14ac:dyDescent="0.2">
      <c r="A131" s="116"/>
      <c r="B131" s="114" t="s">
        <v>53</v>
      </c>
      <c r="C131" s="115" t="s">
        <v>84</v>
      </c>
      <c r="D131" s="113"/>
      <c r="E131" s="108"/>
      <c r="F131" s="108"/>
    </row>
    <row r="132" spans="1:6" ht="36" customHeight="1" x14ac:dyDescent="0.2">
      <c r="A132" s="116"/>
      <c r="B132" s="111" t="s">
        <v>46</v>
      </c>
      <c r="C132" s="115" t="s">
        <v>84</v>
      </c>
      <c r="D132" s="113"/>
      <c r="E132" s="108"/>
      <c r="F132" s="108" t="e">
        <f>D132/E132</f>
        <v>#DIV/0!</v>
      </c>
    </row>
    <row r="133" spans="1:6" ht="36" customHeight="1" x14ac:dyDescent="0.2">
      <c r="A133" s="116"/>
      <c r="B133" s="114" t="s">
        <v>53</v>
      </c>
      <c r="C133" s="115" t="s">
        <v>85</v>
      </c>
      <c r="D133" s="113"/>
      <c r="E133" s="108"/>
      <c r="F133" s="108"/>
    </row>
    <row r="134" spans="1:6" ht="36" customHeight="1" x14ac:dyDescent="0.2">
      <c r="A134" s="116"/>
      <c r="B134" s="111" t="s">
        <v>46</v>
      </c>
      <c r="C134" s="115" t="s">
        <v>85</v>
      </c>
      <c r="D134" s="113"/>
      <c r="E134" s="108"/>
      <c r="F134" s="108"/>
    </row>
    <row r="135" spans="1:6" ht="38.25" customHeight="1" x14ac:dyDescent="0.2">
      <c r="A135" s="109">
        <v>4</v>
      </c>
      <c r="B135" s="106" t="s">
        <v>193</v>
      </c>
      <c r="C135" s="106"/>
      <c r="D135" s="107">
        <f>SUM(D137:D146)</f>
        <v>4590307.7320444807</v>
      </c>
      <c r="E135" s="107">
        <f>SUM(E137:E146)</f>
        <v>25100.596741469213</v>
      </c>
      <c r="F135" s="110">
        <f>D135/E135</f>
        <v>182.87643833027838</v>
      </c>
    </row>
    <row r="136" spans="1:6" ht="18.75" x14ac:dyDescent="0.2">
      <c r="A136" s="109"/>
      <c r="B136" s="106" t="s">
        <v>115</v>
      </c>
      <c r="C136" s="106"/>
      <c r="D136" s="107"/>
      <c r="E136" s="110"/>
      <c r="F136" s="110"/>
    </row>
    <row r="137" spans="1:6" ht="39" customHeight="1" x14ac:dyDescent="0.2">
      <c r="A137" s="116"/>
      <c r="B137" s="111" t="s">
        <v>209</v>
      </c>
      <c r="C137" s="111"/>
      <c r="D137" s="113">
        <f>'[3].Приложение 6 (кальк) '!$D$108</f>
        <v>1833024.4104494334</v>
      </c>
      <c r="E137" s="108">
        <f>E12</f>
        <v>309.59674146921265</v>
      </c>
      <c r="F137" s="108">
        <f t="shared" ref="F137:F149" si="2">D137/E137</f>
        <v>5920.6837958005945</v>
      </c>
    </row>
    <row r="138" spans="1:6" ht="38.25" customHeight="1" x14ac:dyDescent="0.2">
      <c r="A138" s="116"/>
      <c r="B138" s="114" t="s">
        <v>50</v>
      </c>
      <c r="C138" s="112">
        <v>0.4</v>
      </c>
      <c r="D138" s="113">
        <f>'[3].Приложение 6 (кальк) '!$D$109</f>
        <v>374181.63540893514</v>
      </c>
      <c r="E138" s="108">
        <f t="shared" ref="E138:E146" si="3">E13</f>
        <v>1103.5</v>
      </c>
      <c r="F138" s="108">
        <f t="shared" si="2"/>
        <v>339.08621242314013</v>
      </c>
    </row>
    <row r="139" spans="1:6" ht="36" customHeight="1" x14ac:dyDescent="0.2">
      <c r="A139" s="116"/>
      <c r="B139" s="114" t="s">
        <v>51</v>
      </c>
      <c r="C139" s="115" t="s">
        <v>15</v>
      </c>
      <c r="D139" s="113">
        <f>'[3].Приложение 6 (кальк) '!$D$110</f>
        <v>1471387.8152739643</v>
      </c>
      <c r="E139" s="108">
        <f t="shared" si="3"/>
        <v>4266.5</v>
      </c>
      <c r="F139" s="108">
        <f t="shared" si="2"/>
        <v>344.86999068884666</v>
      </c>
    </row>
    <row r="140" spans="1:6" ht="36.75" customHeight="1" x14ac:dyDescent="0.2">
      <c r="A140" s="116"/>
      <c r="B140" s="114" t="s">
        <v>52</v>
      </c>
      <c r="C140" s="112">
        <v>0.4</v>
      </c>
      <c r="D140" s="113">
        <f>'[3].Приложение 6 (кальк) '!$D$111</f>
        <v>65273.26092022119</v>
      </c>
      <c r="E140" s="108">
        <f t="shared" si="3"/>
        <v>1620.5</v>
      </c>
      <c r="F140" s="108">
        <f t="shared" si="2"/>
        <v>40.279704362987466</v>
      </c>
    </row>
    <row r="141" spans="1:6" ht="36" customHeight="1" x14ac:dyDescent="0.2">
      <c r="A141" s="116"/>
      <c r="B141" s="114" t="s">
        <v>53</v>
      </c>
      <c r="C141" s="115" t="s">
        <v>15</v>
      </c>
      <c r="D141" s="113">
        <f>'[3].Приложение 6 (кальк) '!$D$112</f>
        <v>820331.30562383879</v>
      </c>
      <c r="E141" s="108">
        <f t="shared" si="3"/>
        <v>16180.5</v>
      </c>
      <c r="F141" s="108">
        <f t="shared" si="2"/>
        <v>50.698761201683432</v>
      </c>
    </row>
    <row r="142" spans="1:6" ht="37.5" customHeight="1" x14ac:dyDescent="0.2">
      <c r="A142" s="116"/>
      <c r="B142" s="111" t="s">
        <v>46</v>
      </c>
      <c r="C142" s="115" t="s">
        <v>15</v>
      </c>
      <c r="D142" s="113"/>
      <c r="E142" s="108">
        <f t="shared" si="3"/>
        <v>0</v>
      </c>
      <c r="F142" s="108"/>
    </row>
    <row r="143" spans="1:6" ht="37.5" customHeight="1" x14ac:dyDescent="0.2">
      <c r="A143" s="116"/>
      <c r="B143" s="114" t="s">
        <v>53</v>
      </c>
      <c r="C143" s="115" t="s">
        <v>84</v>
      </c>
      <c r="D143" s="113"/>
      <c r="E143" s="108">
        <f t="shared" si="3"/>
        <v>0</v>
      </c>
      <c r="F143" s="108"/>
    </row>
    <row r="144" spans="1:6" ht="37.5" customHeight="1" x14ac:dyDescent="0.2">
      <c r="A144" s="116"/>
      <c r="B144" s="111" t="s">
        <v>46</v>
      </c>
      <c r="C144" s="115" t="s">
        <v>84</v>
      </c>
      <c r="D144" s="113"/>
      <c r="E144" s="108">
        <f t="shared" si="3"/>
        <v>0</v>
      </c>
      <c r="F144" s="108"/>
    </row>
    <row r="145" spans="1:6" ht="37.5" customHeight="1" x14ac:dyDescent="0.2">
      <c r="A145" s="116"/>
      <c r="B145" s="114" t="s">
        <v>53</v>
      </c>
      <c r="C145" s="115" t="s">
        <v>85</v>
      </c>
      <c r="D145" s="113">
        <f>'[3].Приложение 6 (кальк) '!$D$114</f>
        <v>13054.652184044238</v>
      </c>
      <c r="E145" s="108">
        <f t="shared" si="3"/>
        <v>520</v>
      </c>
      <c r="F145" s="108">
        <f t="shared" si="2"/>
        <v>25.105100353931228</v>
      </c>
    </row>
    <row r="146" spans="1:6" ht="37.5" customHeight="1" x14ac:dyDescent="0.2">
      <c r="A146" s="116"/>
      <c r="B146" s="111" t="s">
        <v>46</v>
      </c>
      <c r="C146" s="115" t="s">
        <v>15</v>
      </c>
      <c r="D146" s="113">
        <f>'[3].Приложение 6 (кальк) '!$D$115</f>
        <v>13054.652184044238</v>
      </c>
      <c r="E146" s="108">
        <f t="shared" si="3"/>
        <v>1100</v>
      </c>
      <c r="F146" s="108">
        <f t="shared" si="2"/>
        <v>11.867865621858398</v>
      </c>
    </row>
    <row r="147" spans="1:6" ht="18.75" x14ac:dyDescent="0.2">
      <c r="A147" s="109"/>
      <c r="B147" s="106" t="s">
        <v>211</v>
      </c>
      <c r="C147" s="106"/>
      <c r="D147" s="107"/>
      <c r="E147" s="107"/>
      <c r="F147" s="110"/>
    </row>
    <row r="148" spans="1:6" ht="18.75" x14ac:dyDescent="0.2">
      <c r="A148" s="109"/>
      <c r="B148" s="106" t="s">
        <v>212</v>
      </c>
      <c r="C148" s="106"/>
      <c r="D148" s="107"/>
      <c r="E148" s="107"/>
      <c r="F148" s="110"/>
    </row>
    <row r="149" spans="1:6" ht="78.75" customHeight="1" x14ac:dyDescent="0.2">
      <c r="A149" s="109">
        <v>5</v>
      </c>
      <c r="B149" s="106" t="s">
        <v>194</v>
      </c>
      <c r="C149" s="106"/>
      <c r="D149" s="107">
        <f>D154+D155+D159+D160+D151+D152+D153</f>
        <v>1302958.1530403106</v>
      </c>
      <c r="E149" s="107">
        <f>E154+E155+E159+E160+E151+E152+E153</f>
        <v>25100.596741469213</v>
      </c>
      <c r="F149" s="110">
        <f t="shared" si="2"/>
        <v>51.909449263716773</v>
      </c>
    </row>
    <row r="150" spans="1:6" ht="18.75" x14ac:dyDescent="0.2">
      <c r="A150" s="109"/>
      <c r="B150" s="106" t="s">
        <v>115</v>
      </c>
      <c r="C150" s="106"/>
      <c r="D150" s="107"/>
      <c r="E150" s="107"/>
      <c r="F150" s="110"/>
    </row>
    <row r="151" spans="1:6" ht="18.75" x14ac:dyDescent="0.2">
      <c r="A151" s="109"/>
      <c r="B151" s="114" t="s">
        <v>247</v>
      </c>
      <c r="C151" s="106"/>
      <c r="D151" s="113">
        <f>'[3].Приложение 6 (кальк) '!$D$119</f>
        <v>483918.44435865042</v>
      </c>
      <c r="E151" s="113">
        <f>E137</f>
        <v>309.59674146921265</v>
      </c>
      <c r="F151" s="108">
        <f>D151/E151</f>
        <v>1563.0605220913571</v>
      </c>
    </row>
    <row r="152" spans="1:6" ht="18.75" x14ac:dyDescent="0.2">
      <c r="A152" s="109"/>
      <c r="B152" s="114" t="s">
        <v>248</v>
      </c>
      <c r="C152" s="112">
        <v>0.4</v>
      </c>
      <c r="D152" s="113">
        <f>'[3].Приложение 6 (кальк) '!$D$120</f>
        <v>96018.615618155993</v>
      </c>
      <c r="E152" s="113">
        <f t="shared" ref="E152:E160" si="4">E138</f>
        <v>1103.5</v>
      </c>
      <c r="F152" s="108">
        <f>D152/E152</f>
        <v>87.012791679343906</v>
      </c>
    </row>
    <row r="153" spans="1:6" ht="18.75" x14ac:dyDescent="0.2">
      <c r="A153" s="109"/>
      <c r="B153" s="114" t="s">
        <v>248</v>
      </c>
      <c r="C153" s="115" t="s">
        <v>15</v>
      </c>
      <c r="D153" s="113">
        <f>'[3].Приложение 6 (кальк) '!$D$121</f>
        <v>377572.30096454761</v>
      </c>
      <c r="E153" s="113">
        <f t="shared" si="4"/>
        <v>4266.5</v>
      </c>
      <c r="F153" s="108">
        <f>D153/E153</f>
        <v>88.496964951259258</v>
      </c>
    </row>
    <row r="154" spans="1:6" ht="42" customHeight="1" x14ac:dyDescent="0.2">
      <c r="A154" s="116"/>
      <c r="B154" s="114" t="s">
        <v>54</v>
      </c>
      <c r="C154" s="112">
        <v>0.4</v>
      </c>
      <c r="D154" s="113">
        <f>'[1].Приложение 6 (кальк) '!$D$119</f>
        <v>24732.067659221993</v>
      </c>
      <c r="E154" s="113">
        <f t="shared" si="4"/>
        <v>1620.5</v>
      </c>
      <c r="F154" s="108">
        <f t="shared" ref="F154:F174" si="5">D154/E154</f>
        <v>15.261997938427642</v>
      </c>
    </row>
    <row r="155" spans="1:6" ht="38.25" customHeight="1" x14ac:dyDescent="0.2">
      <c r="A155" s="116"/>
      <c r="B155" s="114" t="s">
        <v>55</v>
      </c>
      <c r="C155" s="115" t="s">
        <v>15</v>
      </c>
      <c r="D155" s="113">
        <f>'[3].Приложение 6 (кальк) '!$D$123</f>
        <v>310823.89737604582</v>
      </c>
      <c r="E155" s="113">
        <f t="shared" si="4"/>
        <v>16180.5</v>
      </c>
      <c r="F155" s="108">
        <f t="shared" si="5"/>
        <v>19.20978321906281</v>
      </c>
    </row>
    <row r="156" spans="1:6" ht="35.25" customHeight="1" x14ac:dyDescent="0.2">
      <c r="A156" s="116"/>
      <c r="B156" s="111" t="s">
        <v>47</v>
      </c>
      <c r="C156" s="115" t="s">
        <v>15</v>
      </c>
      <c r="D156" s="113"/>
      <c r="E156" s="113">
        <f t="shared" si="4"/>
        <v>0</v>
      </c>
      <c r="F156" s="108"/>
    </row>
    <row r="157" spans="1:6" ht="35.25" customHeight="1" x14ac:dyDescent="0.2">
      <c r="A157" s="116"/>
      <c r="B157" s="114" t="s">
        <v>53</v>
      </c>
      <c r="C157" s="115" t="s">
        <v>84</v>
      </c>
      <c r="D157" s="113"/>
      <c r="E157" s="113">
        <f t="shared" si="4"/>
        <v>0</v>
      </c>
      <c r="F157" s="108"/>
    </row>
    <row r="158" spans="1:6" ht="35.25" customHeight="1" x14ac:dyDescent="0.2">
      <c r="A158" s="116"/>
      <c r="B158" s="111" t="s">
        <v>46</v>
      </c>
      <c r="C158" s="115" t="s">
        <v>84</v>
      </c>
      <c r="D158" s="113"/>
      <c r="E158" s="113">
        <f t="shared" si="4"/>
        <v>0</v>
      </c>
      <c r="F158" s="108"/>
    </row>
    <row r="159" spans="1:6" ht="35.25" customHeight="1" x14ac:dyDescent="0.2">
      <c r="A159" s="116"/>
      <c r="B159" s="114" t="s">
        <v>53</v>
      </c>
      <c r="C159" s="115" t="s">
        <v>85</v>
      </c>
      <c r="D159" s="113">
        <f>'[1].Приложение 6 (кальк) '!$D$122</f>
        <v>4946.4135318443987</v>
      </c>
      <c r="E159" s="113">
        <f t="shared" si="4"/>
        <v>520</v>
      </c>
      <c r="F159" s="108">
        <f t="shared" si="5"/>
        <v>9.5123337150853828</v>
      </c>
    </row>
    <row r="160" spans="1:6" ht="35.25" customHeight="1" x14ac:dyDescent="0.2">
      <c r="A160" s="116"/>
      <c r="B160" s="111" t="s">
        <v>46</v>
      </c>
      <c r="C160" s="115" t="s">
        <v>15</v>
      </c>
      <c r="D160" s="113">
        <f>'[1].Приложение 6 (кальк) '!$D$123</f>
        <v>4946.4135318443987</v>
      </c>
      <c r="E160" s="113">
        <f t="shared" si="4"/>
        <v>1100</v>
      </c>
      <c r="F160" s="108">
        <f t="shared" si="5"/>
        <v>4.4967395744039989</v>
      </c>
    </row>
    <row r="161" spans="1:6" ht="18.75" x14ac:dyDescent="0.2">
      <c r="A161" s="109"/>
      <c r="B161" s="106" t="s">
        <v>211</v>
      </c>
      <c r="C161" s="106"/>
      <c r="D161" s="107"/>
      <c r="E161" s="107"/>
      <c r="F161" s="110"/>
    </row>
    <row r="162" spans="1:6" ht="18.75" x14ac:dyDescent="0.2">
      <c r="A162" s="109"/>
      <c r="B162" s="106" t="s">
        <v>212</v>
      </c>
      <c r="C162" s="106"/>
      <c r="D162" s="107"/>
      <c r="E162" s="107"/>
      <c r="F162" s="110"/>
    </row>
    <row r="163" spans="1:6" ht="139.5" customHeight="1" x14ac:dyDescent="0.2">
      <c r="A163" s="109">
        <v>6</v>
      </c>
      <c r="B163" s="106" t="s">
        <v>195</v>
      </c>
      <c r="C163" s="106"/>
      <c r="D163" s="107">
        <f>SUM(D165:D174)</f>
        <v>10611991.846938074</v>
      </c>
      <c r="E163" s="107">
        <f>SUM(E165:E174)</f>
        <v>25100.596741469213</v>
      </c>
      <c r="F163" s="110">
        <f t="shared" si="5"/>
        <v>422.77846842604276</v>
      </c>
    </row>
    <row r="164" spans="1:6" ht="18.75" x14ac:dyDescent="0.2">
      <c r="A164" s="109"/>
      <c r="B164" s="106" t="s">
        <v>115</v>
      </c>
      <c r="C164" s="106"/>
      <c r="D164" s="107"/>
      <c r="E164" s="107"/>
      <c r="F164" s="110"/>
    </row>
    <row r="165" spans="1:6" ht="41.25" customHeight="1" x14ac:dyDescent="0.2">
      <c r="A165" s="116"/>
      <c r="B165" s="111" t="s">
        <v>209</v>
      </c>
      <c r="C165" s="111"/>
      <c r="D165" s="113">
        <f>'[3].Приложение 6 (кальк) '!$D$130</f>
        <v>2478542.2868333058</v>
      </c>
      <c r="E165" s="113">
        <f>E151</f>
        <v>309.59674146921265</v>
      </c>
      <c r="F165" s="108">
        <f t="shared" si="5"/>
        <v>8005.7118013297322</v>
      </c>
    </row>
    <row r="166" spans="1:6" ht="28.5" customHeight="1" x14ac:dyDescent="0.2">
      <c r="A166" s="116"/>
      <c r="B166" s="114" t="s">
        <v>50</v>
      </c>
      <c r="C166" s="112">
        <v>0.4</v>
      </c>
      <c r="D166" s="113">
        <f>'[3].Приложение 6 (кальк) '!$D$131</f>
        <v>1120275.3753121945</v>
      </c>
      <c r="E166" s="113">
        <f t="shared" ref="E166:E174" si="6">E152</f>
        <v>1103.5</v>
      </c>
      <c r="F166" s="108">
        <f t="shared" si="5"/>
        <v>1015.2019712842723</v>
      </c>
    </row>
    <row r="167" spans="1:6" ht="24.75" customHeight="1" x14ac:dyDescent="0.2">
      <c r="A167" s="116"/>
      <c r="B167" s="114" t="s">
        <v>51</v>
      </c>
      <c r="C167" s="115" t="s">
        <v>15</v>
      </c>
      <c r="D167" s="113">
        <f>'[3].Приложение 6 (кальк) '!$D$132</f>
        <v>4405239.0096172765</v>
      </c>
      <c r="E167" s="113">
        <f t="shared" si="6"/>
        <v>4266.5</v>
      </c>
      <c r="F167" s="108">
        <f t="shared" si="5"/>
        <v>1032.5182256222377</v>
      </c>
    </row>
    <row r="168" spans="1:6" ht="25.5" customHeight="1" x14ac:dyDescent="0.2">
      <c r="A168" s="116"/>
      <c r="B168" s="114" t="s">
        <v>52</v>
      </c>
      <c r="C168" s="112">
        <v>0.4</v>
      </c>
      <c r="D168" s="113">
        <f>'[3].Приложение 6 (кальк) '!$D$133</f>
        <v>186712.56255203241</v>
      </c>
      <c r="E168" s="113">
        <f t="shared" si="6"/>
        <v>1620.5</v>
      </c>
      <c r="F168" s="108">
        <f t="shared" si="5"/>
        <v>115.21910678928258</v>
      </c>
    </row>
    <row r="169" spans="1:6" ht="22.5" customHeight="1" x14ac:dyDescent="0.2">
      <c r="A169" s="116"/>
      <c r="B169" s="114" t="s">
        <v>53</v>
      </c>
      <c r="C169" s="115" t="s">
        <v>15</v>
      </c>
      <c r="D169" s="113">
        <f>'[3].Приложение 6 (кальк) '!$D$134</f>
        <v>2346537.5876024542</v>
      </c>
      <c r="E169" s="113">
        <f t="shared" si="6"/>
        <v>16180.5</v>
      </c>
      <c r="F169" s="108">
        <f t="shared" si="5"/>
        <v>145.02256343144242</v>
      </c>
    </row>
    <row r="170" spans="1:6" s="9" customFormat="1" ht="26.25" customHeight="1" x14ac:dyDescent="0.2">
      <c r="A170" s="116"/>
      <c r="B170" s="111" t="s">
        <v>46</v>
      </c>
      <c r="C170" s="115" t="s">
        <v>15</v>
      </c>
      <c r="D170" s="113"/>
      <c r="E170" s="113">
        <f t="shared" si="6"/>
        <v>0</v>
      </c>
      <c r="F170" s="108"/>
    </row>
    <row r="171" spans="1:6" s="9" customFormat="1" ht="27.75" customHeight="1" x14ac:dyDescent="0.2">
      <c r="A171" s="116"/>
      <c r="B171" s="114" t="s">
        <v>53</v>
      </c>
      <c r="C171" s="115" t="s">
        <v>84</v>
      </c>
      <c r="D171" s="113"/>
      <c r="E171" s="113">
        <f t="shared" si="6"/>
        <v>0</v>
      </c>
      <c r="F171" s="108"/>
    </row>
    <row r="172" spans="1:6" s="9" customFormat="1" ht="26.25" customHeight="1" x14ac:dyDescent="0.2">
      <c r="A172" s="116"/>
      <c r="B172" s="111" t="s">
        <v>46</v>
      </c>
      <c r="C172" s="115" t="s">
        <v>84</v>
      </c>
      <c r="D172" s="113"/>
      <c r="E172" s="113">
        <f t="shared" si="6"/>
        <v>0</v>
      </c>
      <c r="F172" s="108"/>
    </row>
    <row r="173" spans="1:6" s="9" customFormat="1" ht="26.25" customHeight="1" x14ac:dyDescent="0.2">
      <c r="A173" s="116"/>
      <c r="B173" s="114" t="s">
        <v>53</v>
      </c>
      <c r="C173" s="115" t="s">
        <v>85</v>
      </c>
      <c r="D173" s="113">
        <f>'[3].Приложение 6 (кальк) '!$D$136</f>
        <v>37342.512510406479</v>
      </c>
      <c r="E173" s="113">
        <f t="shared" si="6"/>
        <v>520</v>
      </c>
      <c r="F173" s="108">
        <f t="shared" si="5"/>
        <v>71.812524058473997</v>
      </c>
    </row>
    <row r="174" spans="1:6" s="9" customFormat="1" ht="23.25" customHeight="1" x14ac:dyDescent="0.2">
      <c r="A174" s="116"/>
      <c r="B174" s="111" t="s">
        <v>46</v>
      </c>
      <c r="C174" s="115" t="s">
        <v>85</v>
      </c>
      <c r="D174" s="113">
        <f>'[3].Приложение 6 (кальк) '!$D$137</f>
        <v>37342.512510406479</v>
      </c>
      <c r="E174" s="113">
        <f t="shared" si="6"/>
        <v>1100</v>
      </c>
      <c r="F174" s="108">
        <f t="shared" si="5"/>
        <v>33.947738645824074</v>
      </c>
    </row>
    <row r="175" spans="1:6" ht="18.75" x14ac:dyDescent="0.2">
      <c r="A175" s="109"/>
      <c r="B175" s="106" t="s">
        <v>211</v>
      </c>
      <c r="C175" s="106"/>
      <c r="D175" s="107"/>
      <c r="E175" s="107"/>
      <c r="F175" s="110"/>
    </row>
    <row r="176" spans="1:6" ht="18.75" x14ac:dyDescent="0.2">
      <c r="A176" s="109"/>
      <c r="B176" s="106" t="s">
        <v>212</v>
      </c>
      <c r="C176" s="106"/>
      <c r="D176" s="107"/>
      <c r="E176" s="107"/>
      <c r="F176" s="110"/>
    </row>
    <row r="177" spans="1:6" ht="18" x14ac:dyDescent="0.25">
      <c r="A177" s="8"/>
      <c r="B177" s="8"/>
      <c r="C177" s="8"/>
      <c r="D177" s="8"/>
      <c r="E177" s="8"/>
      <c r="F177" s="8"/>
    </row>
    <row r="178" spans="1:6" ht="38.25" customHeight="1" x14ac:dyDescent="0.3">
      <c r="A178" s="138" t="s">
        <v>166</v>
      </c>
      <c r="B178" s="267" t="s">
        <v>196</v>
      </c>
      <c r="C178" s="267"/>
      <c r="D178" s="267"/>
      <c r="E178" s="267"/>
      <c r="F178" s="267"/>
    </row>
    <row r="179" spans="1:6" ht="72" customHeight="1" x14ac:dyDescent="0.2">
      <c r="A179" s="138" t="s">
        <v>167</v>
      </c>
      <c r="B179" s="266" t="s">
        <v>210</v>
      </c>
      <c r="C179" s="232"/>
      <c r="D179" s="232"/>
      <c r="E179" s="232"/>
      <c r="F179" s="232"/>
    </row>
    <row r="180" spans="1:6" ht="72.75" customHeight="1" x14ac:dyDescent="0.2">
      <c r="A180" s="138" t="s">
        <v>213</v>
      </c>
      <c r="B180" s="266" t="s">
        <v>225</v>
      </c>
      <c r="C180" s="232"/>
      <c r="D180" s="232"/>
      <c r="E180" s="232"/>
      <c r="F180" s="232"/>
    </row>
  </sheetData>
  <mergeCells count="8">
    <mergeCell ref="B180:F180"/>
    <mergeCell ref="B179:F179"/>
    <mergeCell ref="B178:F178"/>
    <mergeCell ref="D1:F1"/>
    <mergeCell ref="L5:T5"/>
    <mergeCell ref="A5:F5"/>
    <mergeCell ref="A6:F6"/>
    <mergeCell ref="F2:F3"/>
  </mergeCells>
  <phoneticPr fontId="8" type="noConversion"/>
  <printOptions horizontalCentered="1"/>
  <pageMargins left="0" right="0" top="0" bottom="0" header="0" footer="0"/>
  <pageSetup paperSize="9" scale="49" fitToHeight="4" orientation="portrait" r:id="rId1"/>
  <headerFooter alignWithMargins="0"/>
  <rowBreaks count="3" manualBreakCount="3">
    <brk id="111" max="5" man="1"/>
    <brk id="148" max="5" man="1"/>
    <brk id="16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G37"/>
  <sheetViews>
    <sheetView view="pageBreakPreview" zoomScale="80" zoomScaleSheetLayoutView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6" sqref="A6:D6"/>
    </sheetView>
  </sheetViews>
  <sheetFormatPr defaultRowHeight="12.75" x14ac:dyDescent="0.2"/>
  <cols>
    <col min="1" max="1" width="10.7109375" style="7" customWidth="1"/>
    <col min="2" max="2" width="51.5703125" style="7" customWidth="1"/>
    <col min="3" max="3" width="21.42578125" style="7" customWidth="1"/>
    <col min="4" max="4" width="20.28515625" style="9" customWidth="1"/>
    <col min="5" max="5" width="13.28515625" style="9" customWidth="1"/>
    <col min="6" max="6" width="19.28515625" style="7" customWidth="1"/>
    <col min="7" max="7" width="13" style="7" customWidth="1"/>
    <col min="8" max="16384" width="9.140625" style="7"/>
  </cols>
  <sheetData>
    <row r="1" spans="1:7" s="1" customFormat="1" ht="15.75" customHeight="1" x14ac:dyDescent="0.25">
      <c r="A1" s="11"/>
      <c r="B1" s="3"/>
      <c r="C1" s="270" t="s">
        <v>230</v>
      </c>
      <c r="D1" s="270"/>
    </row>
    <row r="2" spans="1:7" s="1" customFormat="1" ht="39" customHeight="1" x14ac:dyDescent="0.25">
      <c r="A2" s="11"/>
      <c r="B2" s="4"/>
      <c r="C2" s="255" t="s">
        <v>98</v>
      </c>
      <c r="D2" s="255"/>
    </row>
    <row r="3" spans="1:7" s="1" customFormat="1" ht="5.25" customHeight="1" x14ac:dyDescent="0.25">
      <c r="A3" s="11"/>
      <c r="B3" s="4"/>
    </row>
    <row r="4" spans="1:7" s="1" customFormat="1" ht="7.5" customHeight="1" x14ac:dyDescent="0.25">
      <c r="A4" s="11"/>
      <c r="B4" s="4"/>
    </row>
    <row r="5" spans="1:7" ht="16.5" customHeight="1" x14ac:dyDescent="0.2">
      <c r="D5" s="7"/>
      <c r="E5" s="7"/>
    </row>
    <row r="6" spans="1:7" ht="90" customHeight="1" x14ac:dyDescent="0.3">
      <c r="A6" s="277" t="s">
        <v>244</v>
      </c>
      <c r="B6" s="277"/>
      <c r="C6" s="277"/>
      <c r="D6" s="277"/>
      <c r="E6" s="12"/>
      <c r="F6" s="12"/>
      <c r="G6" s="12"/>
    </row>
    <row r="7" spans="1:7" s="18" customFormat="1" ht="23.25" customHeight="1" x14ac:dyDescent="0.2">
      <c r="A7" s="273"/>
      <c r="B7" s="273"/>
      <c r="C7" s="273"/>
      <c r="D7" s="17"/>
      <c r="E7" s="17"/>
      <c r="F7" s="17"/>
      <c r="G7" s="17"/>
    </row>
    <row r="8" spans="1:7" ht="18" customHeight="1" thickBot="1" x14ac:dyDescent="0.3">
      <c r="A8" s="13"/>
      <c r="B8" s="13"/>
      <c r="C8" s="13"/>
      <c r="D8" s="65" t="s">
        <v>123</v>
      </c>
      <c r="E8" s="12"/>
      <c r="F8" s="12"/>
      <c r="G8" s="12"/>
    </row>
    <row r="9" spans="1:7" ht="18.75" customHeight="1" x14ac:dyDescent="0.2">
      <c r="A9" s="274" t="s">
        <v>44</v>
      </c>
      <c r="B9" s="274" t="s">
        <v>95</v>
      </c>
      <c r="C9" s="271" t="s">
        <v>171</v>
      </c>
      <c r="D9" s="271" t="s">
        <v>172</v>
      </c>
      <c r="E9" s="7"/>
    </row>
    <row r="10" spans="1:7" s="14" customFormat="1" ht="73.5" customHeight="1" thickBot="1" x14ac:dyDescent="0.25">
      <c r="A10" s="275"/>
      <c r="B10" s="275"/>
      <c r="C10" s="276"/>
      <c r="D10" s="272"/>
    </row>
    <row r="11" spans="1:7" ht="56.25" x14ac:dyDescent="0.3">
      <c r="A11" s="23" t="s">
        <v>19</v>
      </c>
      <c r="B11" s="48" t="s">
        <v>173</v>
      </c>
      <c r="C11" s="86">
        <f>C13+C14+C15+C16+C17+C28</f>
        <v>44545.110999999997</v>
      </c>
      <c r="D11" s="87">
        <f>D13+D14+D15+D16+D17+D28</f>
        <v>116908.34380379831</v>
      </c>
      <c r="E11" s="7"/>
    </row>
    <row r="12" spans="1:7" ht="18.75" x14ac:dyDescent="0.3">
      <c r="A12" s="96"/>
      <c r="B12" s="98" t="s">
        <v>174</v>
      </c>
      <c r="C12" s="97"/>
      <c r="D12" s="74"/>
      <c r="E12" s="7"/>
    </row>
    <row r="13" spans="1:7" ht="18.75" x14ac:dyDescent="0.3">
      <c r="A13" s="21" t="s">
        <v>23</v>
      </c>
      <c r="B13" s="49" t="s">
        <v>175</v>
      </c>
      <c r="C13" s="75">
        <f>'[5]Приложение 5 (НВВ)'!$H$22</f>
        <v>1218.7630000000001</v>
      </c>
      <c r="D13" s="76">
        <f>'[3]Приложение 5 (НВВ)'!$K$22</f>
        <v>4223.2639846356742</v>
      </c>
      <c r="E13" s="7"/>
    </row>
    <row r="14" spans="1:7" ht="18.75" x14ac:dyDescent="0.3">
      <c r="A14" s="21" t="s">
        <v>24</v>
      </c>
      <c r="B14" s="49" t="s">
        <v>176</v>
      </c>
      <c r="C14" s="75">
        <f>'[5]Приложение 5 (НВВ)'!$H$23</f>
        <v>665.45</v>
      </c>
      <c r="D14" s="76">
        <f>'[3]Приложение 5 (НВВ)'!$K$23</f>
        <v>2305.920854650009</v>
      </c>
      <c r="E14" s="7"/>
    </row>
    <row r="15" spans="1:7" ht="18.75" x14ac:dyDescent="0.3">
      <c r="A15" s="21" t="s">
        <v>25</v>
      </c>
      <c r="B15" s="49" t="s">
        <v>177</v>
      </c>
      <c r="C15" s="75">
        <f>'[5]Приложение 5 (НВВ)'!$H$24</f>
        <v>23975.622000000003</v>
      </c>
      <c r="D15" s="76">
        <f>'[3]Приложение 5 (НВВ)'!$K$24</f>
        <v>52614.016113320577</v>
      </c>
      <c r="E15" s="7"/>
    </row>
    <row r="16" spans="1:7" ht="18.75" x14ac:dyDescent="0.3">
      <c r="A16" s="21" t="s">
        <v>26</v>
      </c>
      <c r="B16" s="49" t="s">
        <v>178</v>
      </c>
      <c r="C16" s="75">
        <f>'[5]Приложение 5 (НВВ)'!$H$25</f>
        <v>6631.0169999999998</v>
      </c>
      <c r="D16" s="76">
        <f>'[3]Приложение 5 (НВВ)'!$K$25</f>
        <v>15994.660898449452</v>
      </c>
      <c r="E16" s="7"/>
    </row>
    <row r="17" spans="1:5" ht="18.75" x14ac:dyDescent="0.3">
      <c r="A17" s="21" t="s">
        <v>0</v>
      </c>
      <c r="B17" s="49" t="s">
        <v>179</v>
      </c>
      <c r="C17" s="77">
        <f>'[5]Приложение 5 (НВВ)'!$H$26</f>
        <v>9627.5720000000001</v>
      </c>
      <c r="D17" s="78">
        <f>'[3]Приложение 5 (НВВ)'!$K$26</f>
        <v>33361.513343518665</v>
      </c>
      <c r="E17" s="7"/>
    </row>
    <row r="18" spans="1:5" ht="18.75" x14ac:dyDescent="0.3">
      <c r="A18" s="21"/>
      <c r="B18" s="49" t="s">
        <v>180</v>
      </c>
      <c r="C18" s="77"/>
      <c r="D18" s="78"/>
      <c r="E18" s="7"/>
    </row>
    <row r="19" spans="1:5" ht="20.25" customHeight="1" x14ac:dyDescent="0.3">
      <c r="A19" s="21" t="s">
        <v>1</v>
      </c>
      <c r="B19" s="49" t="s">
        <v>27</v>
      </c>
      <c r="C19" s="75">
        <f>'[5]Приложение 5 (НВВ)'!$H$27</f>
        <v>750.61400000000003</v>
      </c>
      <c r="D19" s="76">
        <f>'[3]Приложение 5 (НВВ)'!$K$27</f>
        <v>2601.0315972533799</v>
      </c>
      <c r="E19" s="7"/>
    </row>
    <row r="20" spans="1:5" ht="37.5" customHeight="1" x14ac:dyDescent="0.3">
      <c r="A20" s="21" t="s">
        <v>2</v>
      </c>
      <c r="B20" s="49" t="s">
        <v>77</v>
      </c>
      <c r="C20" s="75">
        <f>'[5]Приложение 5 (НВВ)'!$H$28</f>
        <v>512.64499999999998</v>
      </c>
      <c r="D20" s="76">
        <f>'[3]Приложение 5 (НВВ)'!$K$28</f>
        <v>1776.4201615929878</v>
      </c>
      <c r="E20" s="7"/>
    </row>
    <row r="21" spans="1:5" ht="34.5" customHeight="1" x14ac:dyDescent="0.3">
      <c r="A21" s="21" t="s">
        <v>3</v>
      </c>
      <c r="B21" s="49" t="s">
        <v>181</v>
      </c>
      <c r="C21" s="77">
        <f>'[5]Приложение 5 (НВВ)'!$H$29</f>
        <v>8364.3130000000001</v>
      </c>
      <c r="D21" s="78">
        <v>28984.061584672298</v>
      </c>
      <c r="E21" s="7"/>
    </row>
    <row r="22" spans="1:5" ht="18.75" x14ac:dyDescent="0.3">
      <c r="A22" s="21"/>
      <c r="B22" s="49" t="s">
        <v>174</v>
      </c>
      <c r="C22" s="77"/>
      <c r="D22" s="78"/>
      <c r="E22" s="7"/>
    </row>
    <row r="23" spans="1:5" ht="18.75" x14ac:dyDescent="0.3">
      <c r="A23" s="21" t="s">
        <v>4</v>
      </c>
      <c r="B23" s="50" t="s">
        <v>32</v>
      </c>
      <c r="C23" s="75">
        <f>'[5]Приложение 5 (НВВ)'!$H$30</f>
        <v>900.846</v>
      </c>
      <c r="D23" s="76">
        <f>'[3]Приложение 5 (НВВ)'!$K$30</f>
        <v>3121.6163171208086</v>
      </c>
      <c r="E23" s="7"/>
    </row>
    <row r="24" spans="1:5" ht="37.5" x14ac:dyDescent="0.3">
      <c r="A24" s="21" t="s">
        <v>5</v>
      </c>
      <c r="B24" s="49" t="s">
        <v>20</v>
      </c>
      <c r="C24" s="75">
        <f>'[5]Приложение 5 (НВВ)'!$H$31</f>
        <v>261.44600000000003</v>
      </c>
      <c r="D24" s="76">
        <f>'[3]Приложение 5 (НВВ)'!$K$31</f>
        <v>905.96406005684321</v>
      </c>
      <c r="E24" s="7"/>
    </row>
    <row r="25" spans="1:5" ht="56.25" x14ac:dyDescent="0.3">
      <c r="A25" s="21" t="s">
        <v>6</v>
      </c>
      <c r="B25" s="49" t="s">
        <v>21</v>
      </c>
      <c r="C25" s="75">
        <f>'[5]Приложение 5 (НВВ)'!$H$32</f>
        <v>34.915999999999997</v>
      </c>
      <c r="D25" s="76">
        <f>'[3]Приложение 5 (НВВ)'!$K$32</f>
        <v>120.99110761283298</v>
      </c>
      <c r="E25" s="7"/>
    </row>
    <row r="26" spans="1:5" ht="18.75" x14ac:dyDescent="0.3">
      <c r="A26" s="21" t="s">
        <v>7</v>
      </c>
      <c r="B26" s="49" t="s">
        <v>22</v>
      </c>
      <c r="C26" s="75">
        <f>'[5]Приложение 5 (НВВ)'!$H$33</f>
        <v>16.392000000000003</v>
      </c>
      <c r="D26" s="76">
        <f>'[3]Приложение 5 (НВВ)'!$K$33</f>
        <v>56.801644976216025</v>
      </c>
      <c r="E26" s="7"/>
    </row>
    <row r="27" spans="1:5" ht="38.25" customHeight="1" x14ac:dyDescent="0.3">
      <c r="A27" s="21" t="s">
        <v>8</v>
      </c>
      <c r="B27" s="49" t="s">
        <v>48</v>
      </c>
      <c r="C27" s="77">
        <f>'[5]Приложение 5 (НВВ)'!$H$34</f>
        <v>7150.7129999999997</v>
      </c>
      <c r="D27" s="78">
        <v>24778.688454905598</v>
      </c>
      <c r="E27" s="7"/>
    </row>
    <row r="28" spans="1:5" ht="18.75" x14ac:dyDescent="0.3">
      <c r="A28" s="21" t="s">
        <v>9</v>
      </c>
      <c r="B28" s="49" t="s">
        <v>182</v>
      </c>
      <c r="C28" s="77">
        <f>'[5]Приложение 5 (НВВ)'!$H$35</f>
        <v>2426.6869999999999</v>
      </c>
      <c r="D28" s="78">
        <f>'[3]Приложение 5 (НВВ)'!$K$35</f>
        <v>8408.9686092239335</v>
      </c>
      <c r="E28" s="7"/>
    </row>
    <row r="29" spans="1:5" ht="18.75" x14ac:dyDescent="0.3">
      <c r="A29" s="21"/>
      <c r="B29" s="49" t="s">
        <v>174</v>
      </c>
      <c r="C29" s="77"/>
      <c r="D29" s="78"/>
      <c r="E29" s="7"/>
    </row>
    <row r="30" spans="1:5" ht="18.75" x14ac:dyDescent="0.3">
      <c r="A30" s="21" t="s">
        <v>10</v>
      </c>
      <c r="B30" s="49" t="s">
        <v>28</v>
      </c>
      <c r="C30" s="79"/>
      <c r="D30" s="80"/>
      <c r="E30" s="7"/>
    </row>
    <row r="31" spans="1:5" ht="18.75" x14ac:dyDescent="0.3">
      <c r="A31" s="21" t="s">
        <v>11</v>
      </c>
      <c r="B31" s="49" t="s">
        <v>29</v>
      </c>
      <c r="C31" s="79"/>
      <c r="D31" s="80"/>
      <c r="E31" s="7"/>
    </row>
    <row r="32" spans="1:5" ht="18.75" x14ac:dyDescent="0.3">
      <c r="A32" s="21" t="s">
        <v>12</v>
      </c>
      <c r="B32" s="51" t="s">
        <v>124</v>
      </c>
      <c r="C32" s="79">
        <f>'[5]Приложение 5 (НВВ)'!$H$38</f>
        <v>2426.6869999999999</v>
      </c>
      <c r="D32" s="80">
        <f>'[3]Приложение 5 (НВВ)'!$K$38</f>
        <v>8408.9686092239335</v>
      </c>
      <c r="E32" s="7"/>
    </row>
    <row r="33" spans="1:5" ht="37.5" x14ac:dyDescent="0.3">
      <c r="A33" s="21" t="s">
        <v>13</v>
      </c>
      <c r="B33" s="49" t="s">
        <v>183</v>
      </c>
      <c r="C33" s="79"/>
      <c r="D33" s="80"/>
      <c r="E33" s="7"/>
    </row>
    <row r="34" spans="1:5" ht="131.25" x14ac:dyDescent="0.3">
      <c r="A34" s="20" t="s">
        <v>30</v>
      </c>
      <c r="B34" s="52" t="s">
        <v>184</v>
      </c>
      <c r="C34" s="88">
        <v>67282.62</v>
      </c>
      <c r="D34" s="81">
        <f>'[4]Приложение 5 (НВВ)'!$K$40</f>
        <v>109864.12467183718</v>
      </c>
      <c r="E34" s="7"/>
    </row>
    <row r="35" spans="1:5" s="15" customFormat="1" ht="37.5" x14ac:dyDescent="0.3">
      <c r="A35" s="20" t="s">
        <v>14</v>
      </c>
      <c r="B35" s="52" t="s">
        <v>185</v>
      </c>
      <c r="C35" s="82"/>
      <c r="D35" s="83"/>
    </row>
    <row r="36" spans="1:5" s="9" customFormat="1" ht="41.25" customHeight="1" thickBot="1" x14ac:dyDescent="0.35">
      <c r="A36" s="22"/>
      <c r="B36" s="53" t="s">
        <v>216</v>
      </c>
      <c r="C36" s="84">
        <f>C34+C35+C11</f>
        <v>111827.731</v>
      </c>
      <c r="D36" s="84">
        <f>D34+D35+D11</f>
        <v>226772.46847563551</v>
      </c>
    </row>
    <row r="37" spans="1:5" x14ac:dyDescent="0.2">
      <c r="A37" s="213" t="s">
        <v>217</v>
      </c>
      <c r="B37" s="7" t="s">
        <v>218</v>
      </c>
    </row>
  </sheetData>
  <mergeCells count="8">
    <mergeCell ref="C1:D1"/>
    <mergeCell ref="D9:D10"/>
    <mergeCell ref="A7:C7"/>
    <mergeCell ref="A9:A10"/>
    <mergeCell ref="B9:B10"/>
    <mergeCell ref="C9:C10"/>
    <mergeCell ref="C2:D2"/>
    <mergeCell ref="A6:D6"/>
  </mergeCells>
  <printOptions horizontalCentered="1"/>
  <pageMargins left="0" right="0" top="0" bottom="0" header="0" footer="0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D23"/>
  <sheetViews>
    <sheetView view="pageBreakPreview" zoomScale="60" workbookViewId="0">
      <selection activeCell="A4" sqref="A4:C4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</cols>
  <sheetData>
    <row r="1" spans="1:4" x14ac:dyDescent="0.2">
      <c r="B1" s="255" t="s">
        <v>231</v>
      </c>
      <c r="C1" s="255"/>
      <c r="D1" s="63"/>
    </row>
    <row r="2" spans="1:4" ht="39.75" customHeight="1" x14ac:dyDescent="0.2">
      <c r="B2" s="63"/>
      <c r="C2" s="62" t="s">
        <v>98</v>
      </c>
      <c r="D2" s="63"/>
    </row>
    <row r="3" spans="1:4" x14ac:dyDescent="0.2">
      <c r="A3" s="19"/>
      <c r="B3" s="19"/>
      <c r="C3" s="19"/>
    </row>
    <row r="4" spans="1:4" ht="63" customHeight="1" x14ac:dyDescent="0.2">
      <c r="A4" s="278" t="s">
        <v>138</v>
      </c>
      <c r="B4" s="278"/>
      <c r="C4" s="278"/>
    </row>
    <row r="5" spans="1:4" ht="15.75" x14ac:dyDescent="0.2">
      <c r="A5" s="73"/>
      <c r="B5" s="73"/>
      <c r="C5" s="73"/>
    </row>
    <row r="6" spans="1:4" ht="15.75" x14ac:dyDescent="0.2">
      <c r="A6" s="73"/>
      <c r="B6" s="73"/>
      <c r="C6" s="73"/>
    </row>
    <row r="7" spans="1:4" ht="64.5" customHeight="1" x14ac:dyDescent="0.2">
      <c r="A7" s="33" t="s">
        <v>125</v>
      </c>
      <c r="B7" s="33" t="s">
        <v>129</v>
      </c>
      <c r="C7" s="33" t="s">
        <v>147</v>
      </c>
    </row>
    <row r="8" spans="1:4" ht="64.5" customHeight="1" x14ac:dyDescent="0.2">
      <c r="A8" s="72" t="s">
        <v>130</v>
      </c>
      <c r="B8" s="29"/>
      <c r="C8" s="207"/>
    </row>
    <row r="9" spans="1:4" ht="31.5" hidden="1" x14ac:dyDescent="0.2">
      <c r="A9" s="31" t="s">
        <v>127</v>
      </c>
      <c r="B9" s="29"/>
      <c r="C9" s="208"/>
    </row>
    <row r="10" spans="1:4" ht="31.5" hidden="1" x14ac:dyDescent="0.2">
      <c r="A10" s="31" t="s">
        <v>126</v>
      </c>
      <c r="B10" s="29"/>
      <c r="C10" s="208"/>
    </row>
    <row r="11" spans="1:4" ht="31.5" hidden="1" x14ac:dyDescent="0.2">
      <c r="A11" s="31" t="s">
        <v>128</v>
      </c>
      <c r="B11" s="29"/>
      <c r="C11" s="208"/>
    </row>
    <row r="12" spans="1:4" ht="84.75" customHeight="1" x14ac:dyDescent="0.2">
      <c r="A12" s="32" t="s">
        <v>131</v>
      </c>
      <c r="B12" s="69">
        <v>14288.175999999999</v>
      </c>
      <c r="C12" s="219">
        <f>'[1] Прил 8 инвест за 3 года '!$AH$21</f>
        <v>2497.166666666667</v>
      </c>
    </row>
    <row r="13" spans="1:4" ht="31.5" hidden="1" x14ac:dyDescent="0.2">
      <c r="A13" s="31" t="s">
        <v>132</v>
      </c>
      <c r="B13" s="29"/>
      <c r="C13" s="209"/>
    </row>
    <row r="14" spans="1:4" ht="31.5" hidden="1" x14ac:dyDescent="0.2">
      <c r="A14" s="31" t="s">
        <v>133</v>
      </c>
      <c r="B14" s="29"/>
      <c r="C14" s="208"/>
    </row>
    <row r="15" spans="1:4" ht="31.5" hidden="1" x14ac:dyDescent="0.2">
      <c r="A15" s="31" t="s">
        <v>134</v>
      </c>
      <c r="B15" s="29"/>
      <c r="C15" s="208"/>
    </row>
    <row r="16" spans="1:4" ht="31.5" hidden="1" x14ac:dyDescent="0.2">
      <c r="A16" s="31" t="s">
        <v>135</v>
      </c>
      <c r="B16" s="29"/>
      <c r="C16" s="208"/>
    </row>
    <row r="17" spans="1:3" ht="31.5" hidden="1" x14ac:dyDescent="0.2">
      <c r="A17" s="31" t="s">
        <v>136</v>
      </c>
      <c r="B17" s="29"/>
      <c r="C17" s="208"/>
    </row>
    <row r="18" spans="1:3" ht="66" customHeight="1" x14ac:dyDescent="0.2">
      <c r="A18" s="72" t="s">
        <v>137</v>
      </c>
      <c r="B18" s="29"/>
      <c r="C18" s="207"/>
    </row>
    <row r="19" spans="1:3" ht="31.5" hidden="1" x14ac:dyDescent="0.2">
      <c r="A19" s="31" t="s">
        <v>132</v>
      </c>
      <c r="B19" s="29"/>
      <c r="C19" s="29"/>
    </row>
    <row r="20" spans="1:3" ht="31.5" hidden="1" x14ac:dyDescent="0.2">
      <c r="A20" s="31" t="s">
        <v>133</v>
      </c>
      <c r="B20" s="30"/>
      <c r="C20" s="30"/>
    </row>
    <row r="21" spans="1:3" ht="31.5" hidden="1" x14ac:dyDescent="0.2">
      <c r="A21" s="31" t="s">
        <v>134</v>
      </c>
      <c r="B21" s="30"/>
      <c r="C21" s="30"/>
    </row>
    <row r="22" spans="1:3" ht="31.5" hidden="1" x14ac:dyDescent="0.2">
      <c r="A22" s="31" t="s">
        <v>135</v>
      </c>
      <c r="B22" s="30"/>
      <c r="C22" s="30"/>
    </row>
    <row r="23" spans="1:3" ht="31.5" hidden="1" x14ac:dyDescent="0.2">
      <c r="A23" s="31" t="s">
        <v>136</v>
      </c>
      <c r="B23" s="30"/>
      <c r="C23" s="30"/>
    </row>
  </sheetData>
  <mergeCells count="2">
    <mergeCell ref="B1:C1"/>
    <mergeCell ref="A4:C4"/>
  </mergeCells>
  <pageMargins left="0.7" right="0.7" top="0.75" bottom="0.75" header="0.3" footer="0.3"/>
  <pageSetup paperSize="9" scale="7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15"/>
  <sheetViews>
    <sheetView view="pageBreakPreview" zoomScale="60" workbookViewId="0">
      <selection activeCell="A4" sqref="A4:D4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</cols>
  <sheetData>
    <row r="1" spans="1:5" x14ac:dyDescent="0.2">
      <c r="C1" s="255" t="s">
        <v>232</v>
      </c>
      <c r="D1" s="255"/>
      <c r="E1" s="63"/>
    </row>
    <row r="2" spans="1:5" ht="39.75" customHeight="1" x14ac:dyDescent="0.2">
      <c r="C2" s="63"/>
      <c r="D2" s="62" t="s">
        <v>98</v>
      </c>
      <c r="E2" s="63"/>
    </row>
    <row r="3" spans="1:5" x14ac:dyDescent="0.2">
      <c r="A3" s="19"/>
      <c r="B3" s="19"/>
      <c r="C3" s="19"/>
      <c r="D3" s="19"/>
    </row>
    <row r="4" spans="1:5" ht="77.25" customHeight="1" x14ac:dyDescent="0.2">
      <c r="A4" s="278" t="s">
        <v>139</v>
      </c>
      <c r="B4" s="278"/>
      <c r="C4" s="278"/>
      <c r="D4" s="278"/>
    </row>
    <row r="5" spans="1:5" ht="15.75" x14ac:dyDescent="0.2">
      <c r="A5" s="73"/>
      <c r="B5" s="73"/>
      <c r="C5" s="73"/>
      <c r="D5" s="73"/>
    </row>
    <row r="6" spans="1:5" ht="15.75" x14ac:dyDescent="0.2">
      <c r="A6" s="73"/>
      <c r="B6" s="73"/>
      <c r="C6" s="73"/>
      <c r="D6" s="73"/>
    </row>
    <row r="7" spans="1:5" ht="80.25" customHeight="1" x14ac:dyDescent="0.2">
      <c r="A7" s="33" t="s">
        <v>125</v>
      </c>
      <c r="B7" s="33" t="s">
        <v>146</v>
      </c>
      <c r="C7" s="33" t="s">
        <v>140</v>
      </c>
      <c r="D7" s="33" t="s">
        <v>145</v>
      </c>
    </row>
    <row r="8" spans="1:5" ht="75" customHeight="1" x14ac:dyDescent="0.2">
      <c r="A8" s="72" t="s">
        <v>141</v>
      </c>
      <c r="B8" s="210">
        <f>B9+B10+B11</f>
        <v>1254.4110000000001</v>
      </c>
      <c r="C8" s="210">
        <f>C9+C10+C11</f>
        <v>0.28733333333333333</v>
      </c>
      <c r="D8" s="211">
        <f>D9+D10+D11</f>
        <v>224.5</v>
      </c>
    </row>
    <row r="9" spans="1:5" ht="25.5" customHeight="1" x14ac:dyDescent="0.2">
      <c r="A9" s="31" t="s">
        <v>142</v>
      </c>
      <c r="B9" s="29">
        <v>674.36400000000003</v>
      </c>
      <c r="C9" s="219">
        <f>'[6] Прил 8 инвест за 3 года '!$N$30+'[6] Прил 8 инвест за 3 года '!$R$29</f>
        <v>7.8E-2</v>
      </c>
      <c r="D9" s="208">
        <v>150.5</v>
      </c>
    </row>
    <row r="10" spans="1:5" ht="25.5" customHeight="1" x14ac:dyDescent="0.2">
      <c r="A10" s="31" t="s">
        <v>143</v>
      </c>
      <c r="B10" s="29">
        <v>580.04700000000003</v>
      </c>
      <c r="C10" s="219">
        <f>'[6] Прил 8 инвест за 3 года '!$N$29+'[6] Прил 8 инвест за 3 года '!$R$51+'[6] Прил 8 инвест за 3 года '!$R$71</f>
        <v>0.20933333333333332</v>
      </c>
      <c r="D10" s="208">
        <v>74</v>
      </c>
    </row>
    <row r="11" spans="1:5" ht="24" customHeight="1" x14ac:dyDescent="0.2">
      <c r="A11" s="31" t="s">
        <v>82</v>
      </c>
      <c r="B11" s="29"/>
      <c r="C11" s="207"/>
      <c r="D11" s="208"/>
    </row>
    <row r="12" spans="1:5" ht="84.75" customHeight="1" x14ac:dyDescent="0.2">
      <c r="A12" s="32" t="s">
        <v>144</v>
      </c>
      <c r="B12" s="210">
        <f>B13+B14+B15</f>
        <v>42886.051999999996</v>
      </c>
      <c r="C12" s="210">
        <f>C13+C14+C15</f>
        <v>40.0809</v>
      </c>
      <c r="D12" s="211">
        <f>D13+D14+D15</f>
        <v>6365.5400000000009</v>
      </c>
    </row>
    <row r="13" spans="1:5" ht="23.25" customHeight="1" x14ac:dyDescent="0.2">
      <c r="A13" s="31" t="s">
        <v>142</v>
      </c>
      <c r="B13" s="29">
        <v>17372.451000000001</v>
      </c>
      <c r="C13" s="219">
        <f>'[6] Прил 8 инвест за 3 года '!$N$24+'[6] Прил 8 инвест за 3 года '!$R$24+'[6] Прил 8 инвест за 3 года '!$N$35+'[6] Прил 8 инвест за 3 года '!$R$35+'[6] Прил 8 инвест за 3 года '!$N$57+'[6] Прил 8 инвест за 3 года '!$R$57</f>
        <v>16.1584</v>
      </c>
      <c r="D13" s="212">
        <v>3117.61</v>
      </c>
    </row>
    <row r="14" spans="1:5" ht="24" customHeight="1" x14ac:dyDescent="0.2">
      <c r="A14" s="31" t="s">
        <v>143</v>
      </c>
      <c r="B14" s="29">
        <v>25513.600999999999</v>
      </c>
      <c r="C14" s="219">
        <f>'[6] Прил 8 инвест за 3 года '!$AN$46+'[6] Прил 8 инвест за 3 года '!$AN$68+'[6] Прил 8 инвест за 3 года '!$AN$90+'[6] Прил 8 инвест за 3 года '!$AN$123</f>
        <v>23.922499999999999</v>
      </c>
      <c r="D14" s="212">
        <v>3247.9300000000003</v>
      </c>
    </row>
    <row r="15" spans="1:5" ht="24" customHeight="1" x14ac:dyDescent="0.2">
      <c r="A15" s="31" t="s">
        <v>82</v>
      </c>
      <c r="B15" s="29"/>
      <c r="C15" s="207"/>
      <c r="D15" s="212"/>
    </row>
  </sheetData>
  <mergeCells count="2">
    <mergeCell ref="C1:D1"/>
    <mergeCell ref="A4:D4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28"/>
  <sheetViews>
    <sheetView view="pageBreakPreview" zoomScale="80" zoomScaleSheetLayoutView="80" workbookViewId="0">
      <selection activeCell="B28" sqref="B28:K28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255" t="s">
        <v>233</v>
      </c>
      <c r="G1" s="255"/>
      <c r="H1" s="255"/>
      <c r="I1" s="255"/>
      <c r="J1" s="255"/>
      <c r="K1" s="255"/>
      <c r="L1" s="63"/>
    </row>
    <row r="2" spans="1:12" ht="54" customHeight="1" x14ac:dyDescent="0.2">
      <c r="B2" t="s">
        <v>245</v>
      </c>
      <c r="F2" s="63"/>
      <c r="G2" s="63"/>
      <c r="H2" s="63"/>
      <c r="I2" s="255" t="s">
        <v>98</v>
      </c>
      <c r="J2" s="255"/>
      <c r="K2" s="255"/>
      <c r="L2" s="63"/>
    </row>
    <row r="3" spans="1:12" x14ac:dyDescent="0.2"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77.25" customHeight="1" x14ac:dyDescent="0.2">
      <c r="B4" s="278" t="s">
        <v>215</v>
      </c>
      <c r="C4" s="278"/>
      <c r="D4" s="278"/>
      <c r="E4" s="278"/>
      <c r="F4" s="278"/>
      <c r="G4" s="278"/>
      <c r="H4" s="278"/>
      <c r="I4" s="278"/>
      <c r="J4" s="278"/>
      <c r="K4" s="278"/>
    </row>
    <row r="5" spans="1:12" ht="15.75" x14ac:dyDescent="0.2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2" ht="34.5" customHeight="1" x14ac:dyDescent="0.2">
      <c r="A6" s="280" t="s">
        <v>148</v>
      </c>
      <c r="B6" s="280"/>
      <c r="C6" s="280" t="s">
        <v>149</v>
      </c>
      <c r="D6" s="280"/>
      <c r="E6" s="280"/>
      <c r="F6" s="280" t="s">
        <v>150</v>
      </c>
      <c r="G6" s="280"/>
      <c r="H6" s="280"/>
      <c r="I6" s="233" t="s">
        <v>151</v>
      </c>
      <c r="J6" s="234"/>
      <c r="K6" s="281"/>
    </row>
    <row r="7" spans="1:12" ht="46.5" customHeight="1" x14ac:dyDescent="0.2">
      <c r="A7" s="280"/>
      <c r="B7" s="280"/>
      <c r="C7" s="215" t="s">
        <v>37</v>
      </c>
      <c r="D7" s="215" t="s">
        <v>152</v>
      </c>
      <c r="E7" s="215" t="s">
        <v>153</v>
      </c>
      <c r="F7" s="215" t="s">
        <v>37</v>
      </c>
      <c r="G7" s="215" t="s">
        <v>152</v>
      </c>
      <c r="H7" s="215" t="s">
        <v>153</v>
      </c>
      <c r="I7" s="215" t="s">
        <v>37</v>
      </c>
      <c r="J7" s="215" t="s">
        <v>152</v>
      </c>
      <c r="K7" s="215" t="s">
        <v>153</v>
      </c>
    </row>
    <row r="8" spans="1:12" ht="48.75" customHeight="1" x14ac:dyDescent="0.2">
      <c r="A8" s="91" t="s">
        <v>90</v>
      </c>
      <c r="B8" s="72" t="s">
        <v>154</v>
      </c>
      <c r="C8" s="142">
        <v>1543</v>
      </c>
      <c r="D8" s="142">
        <v>33</v>
      </c>
      <c r="E8" s="142">
        <v>0</v>
      </c>
      <c r="F8" s="142">
        <v>15692.13</v>
      </c>
      <c r="G8" s="143">
        <v>448</v>
      </c>
      <c r="H8" s="143">
        <v>0</v>
      </c>
      <c r="I8" s="144">
        <v>4225.5</v>
      </c>
      <c r="J8" s="145">
        <v>368.9</v>
      </c>
      <c r="K8" s="146">
        <v>0</v>
      </c>
    </row>
    <row r="9" spans="1:12" ht="15.75" x14ac:dyDescent="0.2">
      <c r="A9" s="92"/>
      <c r="B9" s="94" t="s">
        <v>155</v>
      </c>
      <c r="C9" s="142"/>
      <c r="D9" s="142"/>
      <c r="E9" s="142"/>
      <c r="F9" s="142"/>
      <c r="G9" s="142"/>
      <c r="H9" s="142"/>
      <c r="I9" s="147"/>
      <c r="J9" s="148"/>
      <c r="K9" s="142"/>
    </row>
    <row r="10" spans="1:12" ht="24" customHeight="1" x14ac:dyDescent="0.2">
      <c r="A10" s="93"/>
      <c r="B10" s="95" t="s">
        <v>158</v>
      </c>
      <c r="C10" s="149">
        <v>1351</v>
      </c>
      <c r="D10" s="149">
        <v>31</v>
      </c>
      <c r="E10" s="149">
        <v>0</v>
      </c>
      <c r="F10" s="149">
        <v>15236.06</v>
      </c>
      <c r="G10" s="150">
        <v>427</v>
      </c>
      <c r="H10" s="150">
        <v>0</v>
      </c>
      <c r="I10" s="146">
        <v>629.70000000000005</v>
      </c>
      <c r="J10" s="146">
        <v>14.45</v>
      </c>
      <c r="K10" s="150">
        <v>0</v>
      </c>
    </row>
    <row r="11" spans="1:12" ht="24" customHeight="1" x14ac:dyDescent="0.2">
      <c r="A11" s="91" t="s">
        <v>30</v>
      </c>
      <c r="B11" s="72" t="s">
        <v>159</v>
      </c>
      <c r="C11" s="145">
        <v>48</v>
      </c>
      <c r="D11" s="145">
        <v>29</v>
      </c>
      <c r="E11" s="145">
        <v>0</v>
      </c>
      <c r="F11" s="151">
        <v>2609.6999999999998</v>
      </c>
      <c r="G11" s="151">
        <v>2543.9499999999998</v>
      </c>
      <c r="H11" s="151">
        <v>0</v>
      </c>
      <c r="I11" s="145">
        <v>7047.11</v>
      </c>
      <c r="J11" s="152">
        <v>2320.35</v>
      </c>
      <c r="K11" s="150">
        <v>0</v>
      </c>
    </row>
    <row r="12" spans="1:12" ht="15.75" x14ac:dyDescent="0.2">
      <c r="A12" s="92"/>
      <c r="B12" s="94" t="s">
        <v>155</v>
      </c>
      <c r="C12" s="142"/>
      <c r="D12" s="142"/>
      <c r="E12" s="142"/>
      <c r="F12" s="142"/>
      <c r="G12" s="142"/>
      <c r="H12" s="142"/>
      <c r="I12" s="153"/>
      <c r="J12" s="154"/>
      <c r="K12" s="154"/>
    </row>
    <row r="13" spans="1:12" ht="24" customHeight="1" x14ac:dyDescent="0.2">
      <c r="A13" s="93"/>
      <c r="B13" s="95" t="s">
        <v>160</v>
      </c>
      <c r="C13" s="149"/>
      <c r="D13" s="149"/>
      <c r="E13" s="149"/>
      <c r="F13" s="150"/>
      <c r="G13" s="150"/>
      <c r="H13" s="150"/>
      <c r="I13" s="149"/>
      <c r="J13" s="150"/>
      <c r="K13" s="150"/>
    </row>
    <row r="14" spans="1:12" ht="24" customHeight="1" x14ac:dyDescent="0.2">
      <c r="A14" s="91" t="s">
        <v>91</v>
      </c>
      <c r="B14" s="72" t="s">
        <v>161</v>
      </c>
      <c r="C14" s="142">
        <v>4</v>
      </c>
      <c r="D14" s="142">
        <v>21</v>
      </c>
      <c r="E14" s="142">
        <v>0</v>
      </c>
      <c r="F14" s="142">
        <v>1080.7</v>
      </c>
      <c r="G14" s="142">
        <v>5993</v>
      </c>
      <c r="H14" s="143">
        <v>0</v>
      </c>
      <c r="I14" s="145">
        <v>3737.15</v>
      </c>
      <c r="J14" s="152">
        <v>11675.23</v>
      </c>
      <c r="K14" s="155">
        <v>0</v>
      </c>
    </row>
    <row r="15" spans="1:12" ht="15.75" x14ac:dyDescent="0.2">
      <c r="A15" s="92"/>
      <c r="B15" s="94" t="s">
        <v>155</v>
      </c>
      <c r="C15" s="153"/>
      <c r="D15" s="153"/>
      <c r="E15" s="153"/>
      <c r="F15" s="153"/>
      <c r="G15" s="153"/>
      <c r="H15" s="153"/>
      <c r="I15" s="148"/>
      <c r="J15" s="153"/>
      <c r="K15" s="147"/>
    </row>
    <row r="16" spans="1:12" ht="24" customHeight="1" x14ac:dyDescent="0.2">
      <c r="A16" s="93"/>
      <c r="B16" s="95" t="s">
        <v>162</v>
      </c>
      <c r="C16" s="149"/>
      <c r="D16" s="149"/>
      <c r="E16" s="149"/>
      <c r="F16" s="150"/>
      <c r="G16" s="150"/>
      <c r="H16" s="150"/>
      <c r="I16" s="156"/>
      <c r="J16" s="150"/>
      <c r="K16" s="157"/>
    </row>
    <row r="17" spans="1:11" ht="15.75" x14ac:dyDescent="0.2">
      <c r="A17" s="91" t="s">
        <v>92</v>
      </c>
      <c r="B17" s="72" t="s">
        <v>163</v>
      </c>
      <c r="C17" s="149">
        <v>0</v>
      </c>
      <c r="D17" s="149">
        <v>24</v>
      </c>
      <c r="E17" s="149">
        <v>3</v>
      </c>
      <c r="F17" s="150">
        <v>0</v>
      </c>
      <c r="G17" s="149">
        <v>38186</v>
      </c>
      <c r="H17" s="150">
        <v>1377.1</v>
      </c>
      <c r="I17" s="158">
        <v>0</v>
      </c>
      <c r="J17" s="145">
        <v>19261.61</v>
      </c>
      <c r="K17" s="152">
        <v>778.65</v>
      </c>
    </row>
    <row r="18" spans="1:11" ht="15.75" x14ac:dyDescent="0.2">
      <c r="A18" s="92"/>
      <c r="B18" s="94" t="s">
        <v>155</v>
      </c>
      <c r="C18" s="153"/>
      <c r="D18" s="153"/>
      <c r="E18" s="153"/>
      <c r="F18" s="153"/>
      <c r="G18" s="159"/>
      <c r="H18" s="160"/>
      <c r="I18" s="161"/>
      <c r="J18" s="153"/>
      <c r="K18" s="147"/>
    </row>
    <row r="19" spans="1:11" ht="24" customHeight="1" x14ac:dyDescent="0.2">
      <c r="A19" s="93"/>
      <c r="B19" s="95" t="s">
        <v>162</v>
      </c>
      <c r="C19" s="149"/>
      <c r="D19" s="149"/>
      <c r="E19" s="149"/>
      <c r="F19" s="150"/>
      <c r="G19" s="156"/>
      <c r="H19" s="150"/>
      <c r="I19" s="156"/>
      <c r="J19" s="150"/>
      <c r="K19" s="157"/>
    </row>
    <row r="20" spans="1:11" ht="15.75" x14ac:dyDescent="0.2">
      <c r="A20" s="91" t="s">
        <v>93</v>
      </c>
      <c r="B20" s="72" t="s">
        <v>164</v>
      </c>
      <c r="C20" s="145">
        <v>0</v>
      </c>
      <c r="D20" s="145">
        <v>2</v>
      </c>
      <c r="E20" s="145">
        <v>0</v>
      </c>
      <c r="F20" s="151">
        <v>0</v>
      </c>
      <c r="G20" s="158">
        <v>465</v>
      </c>
      <c r="H20" s="151">
        <v>0</v>
      </c>
      <c r="I20" s="162">
        <v>0</v>
      </c>
      <c r="J20" s="145">
        <v>235.93</v>
      </c>
      <c r="K20" s="152">
        <v>0</v>
      </c>
    </row>
    <row r="21" spans="1:11" ht="15.75" x14ac:dyDescent="0.2">
      <c r="A21" s="92"/>
      <c r="B21" s="94" t="s">
        <v>155</v>
      </c>
      <c r="C21" s="142"/>
      <c r="D21" s="142"/>
      <c r="E21" s="142"/>
      <c r="F21" s="142"/>
      <c r="G21" s="163"/>
      <c r="H21" s="142"/>
      <c r="I21" s="163"/>
      <c r="J21" s="142"/>
      <c r="K21" s="164"/>
    </row>
    <row r="22" spans="1:11" ht="24" customHeight="1" x14ac:dyDescent="0.2">
      <c r="A22" s="93"/>
      <c r="B22" s="95" t="s">
        <v>162</v>
      </c>
      <c r="C22" s="149"/>
      <c r="D22" s="149"/>
      <c r="E22" s="149"/>
      <c r="F22" s="150"/>
      <c r="G22" s="156"/>
      <c r="H22" s="150"/>
      <c r="I22" s="156"/>
      <c r="J22" s="150"/>
      <c r="K22" s="157"/>
    </row>
    <row r="23" spans="1:11" ht="15.75" x14ac:dyDescent="0.2">
      <c r="A23" s="29" t="s">
        <v>94</v>
      </c>
      <c r="B23" s="72" t="s">
        <v>165</v>
      </c>
      <c r="C23" s="145"/>
      <c r="D23" s="145"/>
      <c r="E23" s="145">
        <v>1</v>
      </c>
      <c r="F23" s="151"/>
      <c r="G23" s="162"/>
      <c r="H23" s="151">
        <v>24925</v>
      </c>
      <c r="I23" s="162"/>
      <c r="J23" s="145"/>
      <c r="K23" s="152">
        <v>64.150000000000006</v>
      </c>
    </row>
    <row r="24" spans="1:11" x14ac:dyDescent="0.2">
      <c r="C24" s="220">
        <f>C8+C11+C14+C17+C20+C23</f>
        <v>1595</v>
      </c>
      <c r="D24" s="220">
        <f t="shared" ref="D24:K24" si="0">D8+D11+D14+D17+D20+D23</f>
        <v>109</v>
      </c>
      <c r="E24" s="220">
        <f t="shared" si="0"/>
        <v>4</v>
      </c>
      <c r="F24" s="220">
        <f t="shared" si="0"/>
        <v>19382.53</v>
      </c>
      <c r="G24" s="220">
        <f t="shared" si="0"/>
        <v>47635.95</v>
      </c>
      <c r="H24" s="220">
        <f t="shared" si="0"/>
        <v>26302.1</v>
      </c>
      <c r="I24" s="220">
        <f t="shared" si="0"/>
        <v>15009.76</v>
      </c>
      <c r="J24" s="220">
        <f t="shared" si="0"/>
        <v>33862.019999999997</v>
      </c>
      <c r="K24" s="220">
        <f t="shared" si="0"/>
        <v>842.8</v>
      </c>
    </row>
    <row r="26" spans="1:11" ht="15.75" x14ac:dyDescent="0.25">
      <c r="A26" s="89" t="s">
        <v>166</v>
      </c>
      <c r="B26" s="226" t="s">
        <v>168</v>
      </c>
      <c r="C26" s="226"/>
      <c r="D26" s="226"/>
      <c r="E26" s="226"/>
      <c r="F26" s="226"/>
      <c r="G26" s="226"/>
      <c r="H26" s="226"/>
      <c r="I26" s="226"/>
      <c r="J26" s="226"/>
      <c r="K26" s="226"/>
    </row>
    <row r="27" spans="1:11" ht="98.25" customHeight="1" x14ac:dyDescent="0.25">
      <c r="A27" s="90" t="s">
        <v>167</v>
      </c>
      <c r="B27" s="279" t="s">
        <v>169</v>
      </c>
      <c r="C27" s="279"/>
      <c r="D27" s="279"/>
      <c r="E27" s="279"/>
      <c r="F27" s="279"/>
      <c r="G27" s="279"/>
      <c r="H27" s="279"/>
      <c r="I27" s="279"/>
      <c r="J27" s="279"/>
      <c r="K27" s="279"/>
    </row>
    <row r="28" spans="1:11" ht="15.75" x14ac:dyDescent="0.25">
      <c r="A28" s="90" t="s">
        <v>213</v>
      </c>
      <c r="B28" s="279" t="s">
        <v>250</v>
      </c>
      <c r="C28" s="279"/>
      <c r="D28" s="279"/>
      <c r="E28" s="279"/>
      <c r="F28" s="279"/>
      <c r="G28" s="279"/>
      <c r="H28" s="279"/>
      <c r="I28" s="279"/>
      <c r="J28" s="279"/>
      <c r="K28" s="279"/>
    </row>
  </sheetData>
  <mergeCells count="10">
    <mergeCell ref="B28:K28"/>
    <mergeCell ref="A6:B7"/>
    <mergeCell ref="B26:K26"/>
    <mergeCell ref="B27:K27"/>
    <mergeCell ref="F1:K1"/>
    <mergeCell ref="B4:K4"/>
    <mergeCell ref="C6:E6"/>
    <mergeCell ref="F6:H6"/>
    <mergeCell ref="I2:K2"/>
    <mergeCell ref="I6:K6"/>
  </mergeCells>
  <pageMargins left="0.7" right="0.7" top="0.75" bottom="0.75" header="0.3" footer="0.3"/>
  <pageSetup paperSize="9"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I28"/>
  <sheetViews>
    <sheetView view="pageBreakPreview" zoomScale="80" zoomScaleSheetLayoutView="80" workbookViewId="0">
      <selection activeCell="B4" sqref="B4:H4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255" t="s">
        <v>234</v>
      </c>
      <c r="G1" s="255"/>
      <c r="H1" s="255"/>
      <c r="I1" s="63"/>
    </row>
    <row r="2" spans="1:9" ht="55.5" customHeight="1" x14ac:dyDescent="0.2">
      <c r="B2" t="s">
        <v>246</v>
      </c>
      <c r="F2" s="63"/>
      <c r="G2" s="255" t="s">
        <v>98</v>
      </c>
      <c r="H2" s="255"/>
      <c r="I2" s="63"/>
    </row>
    <row r="3" spans="1:9" x14ac:dyDescent="0.2">
      <c r="B3" s="19"/>
      <c r="C3" s="19"/>
      <c r="D3" s="19"/>
      <c r="E3" s="19"/>
      <c r="F3" s="19"/>
      <c r="G3" s="19"/>
      <c r="H3" s="19"/>
    </row>
    <row r="4" spans="1:9" ht="77.25" customHeight="1" x14ac:dyDescent="0.2">
      <c r="B4" s="278" t="s">
        <v>214</v>
      </c>
      <c r="C4" s="278"/>
      <c r="D4" s="278"/>
      <c r="E4" s="278"/>
      <c r="F4" s="278"/>
      <c r="G4" s="278"/>
      <c r="H4" s="278"/>
    </row>
    <row r="5" spans="1:9" ht="15.75" x14ac:dyDescent="0.2">
      <c r="B5" s="73"/>
      <c r="C5" s="73"/>
      <c r="D5" s="73"/>
      <c r="E5" s="73"/>
      <c r="F5" s="73"/>
      <c r="G5" s="73"/>
      <c r="H5" s="73"/>
    </row>
    <row r="6" spans="1:9" ht="34.5" customHeight="1" x14ac:dyDescent="0.2">
      <c r="A6" s="280" t="s">
        <v>148</v>
      </c>
      <c r="B6" s="280"/>
      <c r="C6" s="280" t="s">
        <v>170</v>
      </c>
      <c r="D6" s="280"/>
      <c r="E6" s="280"/>
      <c r="F6" s="280" t="s">
        <v>150</v>
      </c>
      <c r="G6" s="280"/>
      <c r="H6" s="280"/>
    </row>
    <row r="7" spans="1:9" ht="46.5" customHeight="1" x14ac:dyDescent="0.2">
      <c r="A7" s="280"/>
      <c r="B7" s="280"/>
      <c r="C7" s="215" t="s">
        <v>37</v>
      </c>
      <c r="D7" s="215" t="s">
        <v>152</v>
      </c>
      <c r="E7" s="215" t="s">
        <v>153</v>
      </c>
      <c r="F7" s="215" t="s">
        <v>37</v>
      </c>
      <c r="G7" s="215" t="s">
        <v>152</v>
      </c>
      <c r="H7" s="215" t="s">
        <v>153</v>
      </c>
    </row>
    <row r="8" spans="1:9" ht="48.75" customHeight="1" x14ac:dyDescent="0.2">
      <c r="A8" s="91" t="s">
        <v>90</v>
      </c>
      <c r="B8" s="72" t="s">
        <v>154</v>
      </c>
      <c r="C8" s="142">
        <v>1840</v>
      </c>
      <c r="D8" s="142">
        <v>52</v>
      </c>
      <c r="E8" s="142">
        <v>0</v>
      </c>
      <c r="F8" s="142">
        <v>18753.5</v>
      </c>
      <c r="G8" s="142">
        <v>694</v>
      </c>
      <c r="H8" s="143">
        <v>0</v>
      </c>
    </row>
    <row r="9" spans="1:9" ht="15.75" x14ac:dyDescent="0.2">
      <c r="A9" s="92"/>
      <c r="B9" s="94" t="s">
        <v>155</v>
      </c>
      <c r="C9" s="142"/>
      <c r="D9" s="142"/>
      <c r="E9" s="142"/>
      <c r="F9" s="142"/>
      <c r="G9" s="142"/>
      <c r="H9" s="142"/>
    </row>
    <row r="10" spans="1:9" ht="24" customHeight="1" x14ac:dyDescent="0.2">
      <c r="A10" s="93"/>
      <c r="B10" s="95" t="s">
        <v>158</v>
      </c>
      <c r="C10" s="149">
        <v>1437</v>
      </c>
      <c r="D10" s="149">
        <v>39</v>
      </c>
      <c r="E10" s="149">
        <v>0</v>
      </c>
      <c r="F10" s="149">
        <v>16190.01</v>
      </c>
      <c r="G10" s="150">
        <v>533</v>
      </c>
      <c r="H10" s="150">
        <v>0</v>
      </c>
    </row>
    <row r="11" spans="1:9" ht="24" customHeight="1" x14ac:dyDescent="0.2">
      <c r="A11" s="91" t="s">
        <v>30</v>
      </c>
      <c r="B11" s="72" t="s">
        <v>159</v>
      </c>
      <c r="C11" s="146">
        <v>102</v>
      </c>
      <c r="D11" s="146">
        <v>61</v>
      </c>
      <c r="E11" s="146">
        <v>0</v>
      </c>
      <c r="F11" s="146">
        <v>5812.52</v>
      </c>
      <c r="G11" s="146">
        <v>5508.05</v>
      </c>
      <c r="H11" s="165">
        <v>0</v>
      </c>
    </row>
    <row r="12" spans="1:9" ht="15.75" x14ac:dyDescent="0.2">
      <c r="A12" s="92"/>
      <c r="B12" s="94" t="s">
        <v>155</v>
      </c>
      <c r="C12" s="142"/>
      <c r="D12" s="142"/>
      <c r="E12" s="142"/>
      <c r="F12" s="142"/>
      <c r="G12" s="142"/>
      <c r="H12" s="142"/>
    </row>
    <row r="13" spans="1:9" ht="24" customHeight="1" x14ac:dyDescent="0.2">
      <c r="A13" s="93"/>
      <c r="B13" s="95" t="s">
        <v>160</v>
      </c>
      <c r="C13" s="149"/>
      <c r="D13" s="149"/>
      <c r="E13" s="149"/>
      <c r="F13" s="150"/>
      <c r="G13" s="150"/>
      <c r="H13" s="150"/>
    </row>
    <row r="14" spans="1:9" ht="24" customHeight="1" x14ac:dyDescent="0.2">
      <c r="A14" s="91" t="s">
        <v>91</v>
      </c>
      <c r="B14" s="72" t="s">
        <v>161</v>
      </c>
      <c r="C14" s="149">
        <v>18</v>
      </c>
      <c r="D14" s="149">
        <v>79</v>
      </c>
      <c r="E14" s="149">
        <v>0</v>
      </c>
      <c r="F14" s="149">
        <v>4247.3100000000004</v>
      </c>
      <c r="G14" s="150">
        <v>25207.200000000001</v>
      </c>
      <c r="H14" s="150">
        <v>0</v>
      </c>
    </row>
    <row r="15" spans="1:9" ht="15.75" x14ac:dyDescent="0.2">
      <c r="A15" s="92"/>
      <c r="B15" s="94" t="s">
        <v>155</v>
      </c>
      <c r="C15" s="153"/>
      <c r="D15" s="153"/>
      <c r="E15" s="153"/>
      <c r="F15" s="153"/>
      <c r="G15" s="161"/>
      <c r="H15" s="153"/>
    </row>
    <row r="16" spans="1:9" ht="24" customHeight="1" x14ac:dyDescent="0.2">
      <c r="A16" s="93"/>
      <c r="B16" s="95" t="s">
        <v>162</v>
      </c>
      <c r="C16" s="149"/>
      <c r="D16" s="149"/>
      <c r="E16" s="149"/>
      <c r="F16" s="150"/>
      <c r="G16" s="150"/>
      <c r="H16" s="150"/>
    </row>
    <row r="17" spans="1:8" ht="15.75" x14ac:dyDescent="0.2">
      <c r="A17" s="91" t="s">
        <v>92</v>
      </c>
      <c r="B17" s="72" t="s">
        <v>163</v>
      </c>
      <c r="C17" s="142">
        <v>8</v>
      </c>
      <c r="D17" s="142">
        <v>58</v>
      </c>
      <c r="E17" s="142">
        <v>9</v>
      </c>
      <c r="F17" s="142">
        <v>15175</v>
      </c>
      <c r="G17" s="142">
        <v>99586</v>
      </c>
      <c r="H17" s="143">
        <v>23172.3</v>
      </c>
    </row>
    <row r="18" spans="1:8" ht="15.75" x14ac:dyDescent="0.2">
      <c r="A18" s="92"/>
      <c r="B18" s="94" t="s">
        <v>155</v>
      </c>
      <c r="C18" s="142"/>
      <c r="D18" s="142"/>
      <c r="E18" s="142"/>
      <c r="F18" s="142"/>
      <c r="G18" s="142"/>
      <c r="H18" s="142"/>
    </row>
    <row r="19" spans="1:8" ht="24" customHeight="1" x14ac:dyDescent="0.2">
      <c r="A19" s="93"/>
      <c r="B19" s="95" t="s">
        <v>162</v>
      </c>
      <c r="C19" s="149">
        <v>1</v>
      </c>
      <c r="D19" s="149">
        <v>1</v>
      </c>
      <c r="E19" s="149">
        <v>2</v>
      </c>
      <c r="F19" s="150">
        <v>4000</v>
      </c>
      <c r="G19" s="150">
        <v>51400</v>
      </c>
      <c r="H19" s="150">
        <v>4035</v>
      </c>
    </row>
    <row r="20" spans="1:8" ht="15.75" x14ac:dyDescent="0.2">
      <c r="A20" s="91" t="s">
        <v>93</v>
      </c>
      <c r="B20" s="72" t="s">
        <v>164</v>
      </c>
      <c r="C20" s="149">
        <v>0</v>
      </c>
      <c r="D20" s="149">
        <v>4</v>
      </c>
      <c r="E20" s="149">
        <v>2</v>
      </c>
      <c r="F20" s="150">
        <v>0</v>
      </c>
      <c r="G20" s="149">
        <v>6465</v>
      </c>
      <c r="H20" s="149">
        <v>47700</v>
      </c>
    </row>
    <row r="21" spans="1:8" ht="15.75" x14ac:dyDescent="0.2">
      <c r="A21" s="92"/>
      <c r="B21" s="94" t="s">
        <v>155</v>
      </c>
      <c r="C21" s="153"/>
      <c r="D21" s="153"/>
      <c r="E21" s="153"/>
      <c r="F21" s="153"/>
      <c r="G21" s="161"/>
      <c r="H21" s="153"/>
    </row>
    <row r="22" spans="1:8" ht="24" customHeight="1" x14ac:dyDescent="0.2">
      <c r="A22" s="93"/>
      <c r="B22" s="95" t="s">
        <v>162</v>
      </c>
      <c r="C22" s="149"/>
      <c r="D22" s="149"/>
      <c r="E22" s="149"/>
      <c r="F22" s="150"/>
      <c r="G22" s="150"/>
      <c r="H22" s="150"/>
    </row>
    <row r="23" spans="1:8" ht="15.75" x14ac:dyDescent="0.2">
      <c r="A23" s="29" t="s">
        <v>94</v>
      </c>
      <c r="B23" s="72" t="s">
        <v>165</v>
      </c>
      <c r="C23" s="145">
        <v>0</v>
      </c>
      <c r="D23" s="145">
        <v>0</v>
      </c>
      <c r="E23" s="145">
        <v>1</v>
      </c>
      <c r="F23" s="151">
        <v>0</v>
      </c>
      <c r="G23" s="162">
        <v>0</v>
      </c>
      <c r="H23" s="151">
        <v>24925</v>
      </c>
    </row>
    <row r="24" spans="1:8" x14ac:dyDescent="0.2">
      <c r="C24" s="220">
        <f t="shared" ref="C24:H24" si="0">C8+C11+C14+C17+C20+C23</f>
        <v>1968</v>
      </c>
      <c r="D24" s="220">
        <f t="shared" si="0"/>
        <v>254</v>
      </c>
      <c r="E24" s="220">
        <f t="shared" si="0"/>
        <v>12</v>
      </c>
      <c r="F24" s="220">
        <f t="shared" si="0"/>
        <v>43988.33</v>
      </c>
      <c r="G24" s="220">
        <f t="shared" si="0"/>
        <v>137460.25</v>
      </c>
      <c r="H24" s="220">
        <f t="shared" si="0"/>
        <v>95797.3</v>
      </c>
    </row>
    <row r="26" spans="1:8" ht="15.75" x14ac:dyDescent="0.25">
      <c r="A26" s="89" t="s">
        <v>166</v>
      </c>
      <c r="B26" s="226" t="s">
        <v>168</v>
      </c>
      <c r="C26" s="226"/>
      <c r="D26" s="226"/>
      <c r="E26" s="226"/>
      <c r="F26" s="226"/>
      <c r="G26" s="226"/>
      <c r="H26" s="226"/>
    </row>
    <row r="27" spans="1:8" ht="98.25" customHeight="1" x14ac:dyDescent="0.25">
      <c r="A27" s="90" t="s">
        <v>167</v>
      </c>
      <c r="B27" s="279" t="s">
        <v>169</v>
      </c>
      <c r="C27" s="279"/>
      <c r="D27" s="279"/>
      <c r="E27" s="279"/>
      <c r="F27" s="279"/>
      <c r="G27" s="279"/>
      <c r="H27" s="279"/>
    </row>
    <row r="28" spans="1:8" ht="15.75" x14ac:dyDescent="0.25">
      <c r="A28" s="90" t="s">
        <v>213</v>
      </c>
      <c r="B28" s="279" t="s">
        <v>250</v>
      </c>
      <c r="C28" s="279"/>
      <c r="D28" s="279"/>
      <c r="E28" s="279"/>
      <c r="F28" s="279"/>
      <c r="G28" s="279"/>
      <c r="H28" s="279"/>
    </row>
  </sheetData>
  <mergeCells count="9">
    <mergeCell ref="B28:H28"/>
    <mergeCell ref="B26:H26"/>
    <mergeCell ref="B27:H27"/>
    <mergeCell ref="F1:H1"/>
    <mergeCell ref="G2:H2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2</vt:lpstr>
      <vt:lpstr>Приложение 3</vt:lpstr>
      <vt:lpstr>Приложение 4 </vt:lpstr>
      <vt:lpstr>Приложение 5 </vt:lpstr>
      <vt:lpstr>Приложение 6</vt:lpstr>
      <vt:lpstr>Приложение 7</vt:lpstr>
      <vt:lpstr>Приложение 8</vt:lpstr>
      <vt:lpstr>Приложение 9</vt:lpstr>
      <vt:lpstr>'Приложение 4 '!Заголовки_для_печати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  <vt:lpstr>'Приложение 8'!Область_печати</vt:lpstr>
      <vt:lpstr>'Приложение 9'!Область_печати</vt:lpstr>
    </vt:vector>
  </TitlesOfParts>
  <Company>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Носачев Алексей Викторович</cp:lastModifiedBy>
  <cp:lastPrinted>2016-10-18T07:53:32Z</cp:lastPrinted>
  <dcterms:created xsi:type="dcterms:W3CDTF">2006-07-26T11:25:38Z</dcterms:created>
  <dcterms:modified xsi:type="dcterms:W3CDTF">2016-10-18T11:56:47Z</dcterms:modified>
</cp:coreProperties>
</file>